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neliancapital1.sharepoint.com/Shared Documents/1 NS/CAAPL/Operations/Forms and Agreements/Version 4.11/Term Sheet 4.11/"/>
    </mc:Choice>
  </mc:AlternateContent>
  <xr:revisionPtr revIDLastSave="680" documentId="6_{A0F49BC1-BB63-435E-8BF7-B0947B486C61}" xr6:coauthVersionLast="47" xr6:coauthVersionMax="47" xr10:uidLastSave="{7660F434-1B71-402C-8E62-A65D9AD5632A}"/>
  <bookViews>
    <workbookView minimized="1" xWindow="5230" yWindow="3240" windowWidth="14400" windowHeight="7270" tabRatio="851" xr2:uid="{00000000-000D-0000-FFFF-FFFF00000000}"/>
  </bookViews>
  <sheets>
    <sheet name="Instruction" sheetId="21" r:id="rId1"/>
    <sheet name="FF+OY" sheetId="17" r:id="rId2"/>
    <sheet name="SV_OY" sheetId="22" r:id="rId3"/>
    <sheet name="SV_MY" sheetId="8" r:id="rId4"/>
    <sheet name="FV_OY" sheetId="23" r:id="rId5"/>
    <sheet name="FV_MY" sheetId="2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24" l="1"/>
  <c r="E26" i="24" s="1"/>
  <c r="G14" i="23"/>
  <c r="G25" i="23" s="1"/>
  <c r="F14" i="23"/>
  <c r="F24" i="23" s="1"/>
  <c r="E14" i="23"/>
  <c r="E24" i="23" s="1"/>
  <c r="E14" i="8"/>
  <c r="E24" i="8" s="1"/>
  <c r="G14" i="22"/>
  <c r="G24" i="22" s="1"/>
  <c r="F14" i="22"/>
  <c r="F24" i="22" s="1"/>
  <c r="E14" i="22"/>
  <c r="E24" i="22" s="1"/>
  <c r="G14" i="17"/>
  <c r="G15" i="17" s="1"/>
  <c r="F14" i="17"/>
  <c r="F15" i="17" s="1"/>
  <c r="E14" i="17"/>
  <c r="E15" i="17" s="1"/>
  <c r="E25" i="23" l="1"/>
  <c r="F25" i="23"/>
  <c r="E25" i="8"/>
  <c r="E25" i="22"/>
  <c r="F25" i="22"/>
  <c r="G25" i="22"/>
  <c r="E15" i="8"/>
  <c r="E16" i="8" s="1"/>
  <c r="E17" i="8" s="1"/>
  <c r="E16" i="24"/>
  <c r="E17" i="24" s="1"/>
  <c r="E18" i="24" s="1"/>
  <c r="E25" i="24"/>
  <c r="F15" i="23"/>
  <c r="F16" i="23" s="1"/>
  <c r="G15" i="23"/>
  <c r="G16" i="23" s="1"/>
  <c r="G24" i="23"/>
  <c r="E15" i="23"/>
  <c r="E16" i="23" s="1"/>
  <c r="E15" i="22"/>
  <c r="E16" i="22" s="1"/>
  <c r="G16" i="17"/>
  <c r="G17" i="17" s="1"/>
  <c r="E16" i="17"/>
  <c r="E17" i="17" s="1"/>
  <c r="E20" i="17" l="1"/>
  <c r="E19" i="17"/>
  <c r="E20" i="24"/>
  <c r="E21" i="24"/>
  <c r="E20" i="8"/>
  <c r="E19" i="8"/>
  <c r="E21" i="8" s="1"/>
  <c r="E22" i="8" s="1"/>
  <c r="E23" i="8" s="1"/>
  <c r="E35" i="8" s="1"/>
  <c r="G20" i="17"/>
  <c r="G19" i="17"/>
  <c r="G21" i="17" s="1"/>
  <c r="E17" i="22"/>
  <c r="E17" i="23"/>
  <c r="F17" i="23"/>
  <c r="G17" i="23"/>
  <c r="F16" i="17"/>
  <c r="F17" i="17" s="1"/>
  <c r="E21" i="17" l="1"/>
  <c r="E22" i="17" s="1"/>
  <c r="E23" i="17" s="1"/>
  <c r="E22" i="24"/>
  <c r="G20" i="23"/>
  <c r="G19" i="23"/>
  <c r="G21" i="23" s="1"/>
  <c r="F19" i="23"/>
  <c r="F21" i="23" s="1"/>
  <c r="F20" i="23"/>
  <c r="E19" i="23"/>
  <c r="E21" i="23" s="1"/>
  <c r="E20" i="23"/>
  <c r="E20" i="22"/>
  <c r="E19" i="22"/>
  <c r="F19" i="17"/>
  <c r="F20" i="17"/>
  <c r="E23" i="24"/>
  <c r="E24" i="24" s="1"/>
  <c r="G22" i="17"/>
  <c r="G23" i="17" s="1"/>
  <c r="E26" i="8"/>
  <c r="E28" i="8"/>
  <c r="F21" i="17" l="1"/>
  <c r="F22" i="17" s="1"/>
  <c r="F23" i="17" s="1"/>
  <c r="E21" i="22"/>
  <c r="E22" i="22" s="1"/>
  <c r="E23" i="22" s="1"/>
  <c r="E23" i="23"/>
  <c r="F23" i="23"/>
  <c r="G23" i="23"/>
  <c r="G24" i="17"/>
  <c r="E24" i="17"/>
  <c r="E29" i="8"/>
  <c r="F22" i="23" l="1"/>
  <c r="G22" i="23"/>
  <c r="F24" i="17"/>
  <c r="E22" i="23"/>
  <c r="E30" i="8"/>
  <c r="E29" i="24"/>
  <c r="E27" i="24"/>
  <c r="E36" i="24"/>
  <c r="F26" i="23"/>
  <c r="F28" i="23"/>
  <c r="F35" i="23"/>
  <c r="E35" i="23"/>
  <c r="E26" i="23"/>
  <c r="E28" i="23"/>
  <c r="G26" i="23"/>
  <c r="G28" i="23"/>
  <c r="G35" i="23"/>
  <c r="E28" i="22"/>
  <c r="E29" i="22" s="1"/>
  <c r="E30" i="22" s="1"/>
  <c r="E26" i="22"/>
  <c r="E35" i="22"/>
  <c r="E31" i="8" l="1"/>
  <c r="E32" i="8" s="1"/>
  <c r="E31" i="22"/>
  <c r="E32" i="22" s="1"/>
  <c r="F29" i="23"/>
  <c r="F30" i="23" s="1"/>
  <c r="G29" i="23"/>
  <c r="G30" i="23" s="1"/>
  <c r="E29" i="23"/>
  <c r="E30" i="23" s="1"/>
  <c r="E30" i="24"/>
  <c r="E31" i="24" s="1"/>
  <c r="E31" i="23" l="1"/>
  <c r="E32" i="23" s="1"/>
  <c r="G31" i="23"/>
  <c r="G32" i="23" s="1"/>
  <c r="E32" i="24"/>
  <c r="E33" i="24" s="1"/>
  <c r="F31" i="23"/>
  <c r="F32" i="23" s="1"/>
  <c r="E33" i="8"/>
  <c r="E34" i="8"/>
  <c r="F14" i="8"/>
  <c r="F25" i="8" s="1"/>
  <c r="E34" i="22"/>
  <c r="E33" i="22"/>
  <c r="F33" i="23" l="1"/>
  <c r="F34" i="23"/>
  <c r="F15" i="24"/>
  <c r="F26" i="24" s="1"/>
  <c r="E34" i="24"/>
  <c r="E35" i="24"/>
  <c r="G34" i="23"/>
  <c r="G33" i="23"/>
  <c r="E33" i="23"/>
  <c r="E34" i="23"/>
  <c r="F15" i="8"/>
  <c r="F16" i="8" s="1"/>
  <c r="F24" i="8"/>
  <c r="F17" i="8" l="1"/>
  <c r="F19" i="8" l="1"/>
  <c r="F20" i="8"/>
  <c r="F25" i="24"/>
  <c r="F16" i="24"/>
  <c r="F17" i="24" s="1"/>
  <c r="F15" i="22"/>
  <c r="F16" i="22" s="1"/>
  <c r="F21" i="8" l="1"/>
  <c r="F22" i="8" s="1"/>
  <c r="F23" i="8" s="1"/>
  <c r="F35" i="8" s="1"/>
  <c r="F18" i="24"/>
  <c r="F17" i="22"/>
  <c r="F20" i="22" l="1"/>
  <c r="F19" i="22"/>
  <c r="F20" i="24"/>
  <c r="F21" i="24"/>
  <c r="F26" i="8"/>
  <c r="F28" i="8"/>
  <c r="F21" i="22" l="1"/>
  <c r="F22" i="22" s="1"/>
  <c r="F23" i="22" s="1"/>
  <c r="F28" i="22" s="1"/>
  <c r="F22" i="24"/>
  <c r="F23" i="24" s="1"/>
  <c r="F24" i="24" s="1"/>
  <c r="F29" i="8"/>
  <c r="F30" i="8" l="1"/>
  <c r="F31" i="8" l="1"/>
  <c r="F32" i="8" s="1"/>
  <c r="F29" i="24"/>
  <c r="F30" i="24" s="1"/>
  <c r="F31" i="24" s="1"/>
  <c r="F32" i="24" s="1"/>
  <c r="F27" i="24"/>
  <c r="F36" i="24"/>
  <c r="F29" i="22"/>
  <c r="F30" i="22" s="1"/>
  <c r="F26" i="22"/>
  <c r="F35" i="22"/>
  <c r="G14" i="8" l="1"/>
  <c r="G25" i="8" s="1"/>
  <c r="F33" i="8"/>
  <c r="F34" i="8"/>
  <c r="F31" i="22"/>
  <c r="F32" i="22" s="1"/>
  <c r="F33" i="24"/>
  <c r="G15" i="24" s="1"/>
  <c r="G26" i="24" s="1"/>
  <c r="F33" i="22" l="1"/>
  <c r="F34" i="22"/>
  <c r="F34" i="24"/>
  <c r="F35" i="24"/>
  <c r="G15" i="8"/>
  <c r="G16" i="8" s="1"/>
  <c r="G24" i="8"/>
  <c r="G17" i="8" l="1"/>
  <c r="G19" i="8" l="1"/>
  <c r="G20" i="8"/>
  <c r="G21" i="8" l="1"/>
  <c r="G22" i="8" s="1"/>
  <c r="G23" i="8" s="1"/>
  <c r="G25" i="24"/>
  <c r="G16" i="24"/>
  <c r="G17" i="24" s="1"/>
  <c r="G15" i="22"/>
  <c r="G16" i="22" s="1"/>
  <c r="G18" i="24" l="1"/>
  <c r="G17" i="22"/>
  <c r="G35" i="8"/>
  <c r="G19" i="22" l="1"/>
  <c r="G20" i="22"/>
  <c r="G20" i="24"/>
  <c r="G21" i="24"/>
  <c r="G28" i="8"/>
  <c r="G26" i="8"/>
  <c r="G21" i="22" l="1"/>
  <c r="G22" i="24"/>
  <c r="G23" i="24" s="1"/>
  <c r="G24" i="24" s="1"/>
  <c r="G22" i="22"/>
  <c r="G23" i="22" s="1"/>
  <c r="G28" i="22" s="1"/>
  <c r="G29" i="8"/>
  <c r="G30" i="8" s="1"/>
  <c r="G31" i="8" l="1"/>
  <c r="G32" i="8" s="1"/>
  <c r="G29" i="22"/>
  <c r="G30" i="22" s="1"/>
  <c r="G26" i="22"/>
  <c r="G35" i="22"/>
  <c r="G34" i="8" l="1"/>
  <c r="G33" i="8"/>
  <c r="H14" i="8"/>
  <c r="H25" i="8" s="1"/>
  <c r="G31" i="22"/>
  <c r="G32" i="22" s="1"/>
  <c r="G34" i="22" s="1"/>
  <c r="G29" i="24"/>
  <c r="G30" i="24" s="1"/>
  <c r="G31" i="24" s="1"/>
  <c r="G32" i="24" s="1"/>
  <c r="G36" i="24"/>
  <c r="G27" i="24"/>
  <c r="G33" i="22" l="1"/>
  <c r="G33" i="24"/>
  <c r="H15" i="24" l="1"/>
  <c r="H26" i="24" s="1"/>
  <c r="G34" i="24"/>
  <c r="G35" i="24"/>
  <c r="H24" i="8"/>
  <c r="H15" i="8"/>
  <c r="H16" i="8" s="1"/>
  <c r="H17" i="8" s="1"/>
  <c r="H19" i="8" l="1"/>
  <c r="H20" i="8"/>
  <c r="H25" i="24"/>
  <c r="H16" i="24"/>
  <c r="H17" i="24" s="1"/>
  <c r="H21" i="8" l="1"/>
  <c r="H22" i="8" s="1"/>
  <c r="H23" i="8" s="1"/>
  <c r="H35" i="8" s="1"/>
  <c r="H18" i="24"/>
  <c r="H20" i="24" l="1"/>
  <c r="H21" i="24"/>
  <c r="H26" i="8"/>
  <c r="H28" i="8"/>
  <c r="H22" i="24" l="1"/>
  <c r="H23" i="24" s="1"/>
  <c r="H24" i="24" s="1"/>
  <c r="H29" i="8"/>
  <c r="H30" i="8" s="1"/>
  <c r="H31" i="8" l="1"/>
  <c r="H32" i="8" s="1"/>
  <c r="H34" i="8" l="1"/>
  <c r="H33" i="8"/>
  <c r="I14" i="8"/>
  <c r="I25" i="8" s="1"/>
  <c r="H27" i="24"/>
  <c r="H36" i="24"/>
  <c r="H29" i="24"/>
  <c r="H30" i="24" s="1"/>
  <c r="H31" i="24" s="1"/>
  <c r="H32" i="24" s="1"/>
  <c r="H33" i="24" l="1"/>
  <c r="I15" i="24" s="1"/>
  <c r="I24" i="8"/>
  <c r="I15" i="8"/>
  <c r="I16" i="8" s="1"/>
  <c r="I16" i="24" l="1"/>
  <c r="I26" i="24"/>
  <c r="H35" i="24"/>
  <c r="H34" i="24"/>
  <c r="I17" i="8"/>
  <c r="I19" i="8" l="1"/>
  <c r="I20" i="8"/>
  <c r="I21" i="8" l="1"/>
  <c r="I22" i="8" s="1"/>
  <c r="I23" i="8" s="1"/>
  <c r="I35" i="8" s="1"/>
  <c r="I25" i="24"/>
  <c r="I17" i="24"/>
  <c r="I26" i="8" l="1"/>
  <c r="I28" i="8"/>
  <c r="I29" i="8" s="1"/>
  <c r="I30" i="8" s="1"/>
  <c r="I18" i="24"/>
  <c r="I31" i="8" l="1"/>
  <c r="I32" i="8" s="1"/>
  <c r="I20" i="24"/>
  <c r="I21" i="24"/>
  <c r="I34" i="8" l="1"/>
  <c r="I33" i="8"/>
  <c r="I22" i="24"/>
  <c r="I23" i="24" s="1"/>
  <c r="I24" i="24" s="1"/>
  <c r="I27" i="24" s="1"/>
  <c r="I36" i="24" l="1"/>
  <c r="I29" i="24"/>
  <c r="I30" i="24" s="1"/>
  <c r="I31" i="24" s="1"/>
  <c r="I32" i="24" l="1"/>
  <c r="I33" i="24" s="1"/>
  <c r="I35" i="24" l="1"/>
  <c r="I34" i="24"/>
</calcChain>
</file>

<file path=xl/sharedStrings.xml><?xml version="1.0" encoding="utf-8"?>
<sst xmlns="http://schemas.openxmlformats.org/spreadsheetml/2006/main" count="468" uniqueCount="154">
  <si>
    <t>Year 1</t>
  </si>
  <si>
    <t>Year 2</t>
  </si>
  <si>
    <t>Year 3</t>
  </si>
  <si>
    <t>Year 4</t>
  </si>
  <si>
    <t>Sr. No.</t>
  </si>
  <si>
    <t>Particular</t>
  </si>
  <si>
    <t>Basis</t>
  </si>
  <si>
    <t>Amount (Rs.)</t>
  </si>
  <si>
    <t xml:space="preserve">Portfolio Return realised by Investor after Minimum Hurdle Returns (Pre-Performance Fees) </t>
  </si>
  <si>
    <t>Scenario 1</t>
  </si>
  <si>
    <t>Scenario 2</t>
  </si>
  <si>
    <t>Scenario 3</t>
  </si>
  <si>
    <t xml:space="preserve">Portfolio value reamins unchanged </t>
  </si>
  <si>
    <t>Capital Contribution (Rs.)</t>
  </si>
  <si>
    <t>a</t>
  </si>
  <si>
    <t>b</t>
  </si>
  <si>
    <t xml:space="preserve">Other Expenses </t>
  </si>
  <si>
    <t>c</t>
  </si>
  <si>
    <t>Brokerage and Transaction cost</t>
  </si>
  <si>
    <t>d</t>
  </si>
  <si>
    <t>Other Expenses (%age per annum)</t>
  </si>
  <si>
    <t>Hurdle Rate of Return (%age per annum)</t>
  </si>
  <si>
    <t>e</t>
  </si>
  <si>
    <t>f</t>
  </si>
  <si>
    <t>g</t>
  </si>
  <si>
    <t>N.A.</t>
  </si>
  <si>
    <t>Gross Value of the Portfolio at the end of the year</t>
  </si>
  <si>
    <t>Capital Contributed / Assets under Management</t>
  </si>
  <si>
    <t>Gain/Loss on Investment based on the Scenario</t>
  </si>
  <si>
    <t>i</t>
  </si>
  <si>
    <t>ii</t>
  </si>
  <si>
    <t>iii</t>
  </si>
  <si>
    <t>i=a</t>
  </si>
  <si>
    <t>ii=i*scenario</t>
  </si>
  <si>
    <t>iii=i+ii</t>
  </si>
  <si>
    <t>Average Asset under Management</t>
  </si>
  <si>
    <t>iv</t>
  </si>
  <si>
    <t>iv=(i+ii)/2</t>
  </si>
  <si>
    <t>Expenses</t>
  </si>
  <si>
    <t>Brokerage and Transaction Cost</t>
  </si>
  <si>
    <t>Total Expenses during the year</t>
  </si>
  <si>
    <t>v</t>
  </si>
  <si>
    <t>vi</t>
  </si>
  <si>
    <t>vii</t>
  </si>
  <si>
    <t>viii</t>
  </si>
  <si>
    <t>v= iv x c</t>
  </si>
  <si>
    <t>vi= iv x f</t>
  </si>
  <si>
    <t>vii = (iv + v + vi) x b</t>
  </si>
  <si>
    <t>viii = v + vi + vii</t>
  </si>
  <si>
    <t>ix = iii + viii</t>
  </si>
  <si>
    <t xml:space="preserve">Net value of the Portfolio at the end of the year </t>
  </si>
  <si>
    <t>ix</t>
  </si>
  <si>
    <t>x</t>
  </si>
  <si>
    <t>% Portfolio Return</t>
  </si>
  <si>
    <t>x = ((ix - i) / i) %</t>
  </si>
  <si>
    <t>Formula</t>
  </si>
  <si>
    <t>#</t>
  </si>
  <si>
    <t xml:space="preserve">Capital Contributed /Assets under Management </t>
  </si>
  <si>
    <t xml:space="preserve">Gain / (Loss) on Investment based on the Scenario </t>
  </si>
  <si>
    <t xml:space="preserve">Gross Value of the Portfolio at the end of the year </t>
  </si>
  <si>
    <t xml:space="preserve">Daily Weighted Average assets under management </t>
  </si>
  <si>
    <t xml:space="preserve">Value of the Portfolio before Performance fee </t>
  </si>
  <si>
    <t>Gross Value of the Portfolio before Performance fee is greater than (Intiial Corpus/High Water Mark Value + Hurdle rate of return)</t>
  </si>
  <si>
    <t>If Yes, proceed to performance fee calculation else 0 (zero) performance fee for the period)</t>
  </si>
  <si>
    <t>Portfolio return subject of Performance Fee (compared to High Water Mark)</t>
  </si>
  <si>
    <t>Portfolio Returns subject of performance sharing (Lower of 12 or 13  and in case of negative returns, it shall be zero)</t>
  </si>
  <si>
    <t>Net value of the Portfolio at the end of the year after all exp, fixed fee &amp; Performance fees</t>
  </si>
  <si>
    <t xml:space="preserve">% Portfolio Return </t>
  </si>
  <si>
    <t>High Water Mark to be carried forward for next year (When performance fee is charged from the portfolio itself.)</t>
  </si>
  <si>
    <t>High Water Mark to be carried forward for next year. When performance fee is paid separately by the investor to the PM.</t>
  </si>
  <si>
    <t>Year 5</t>
  </si>
  <si>
    <t>Initial Corpus/AUM or Previous High Watermark level (HWM), whichever is higher</t>
  </si>
  <si>
    <t xml:space="preserve">Portfolio increases by </t>
  </si>
  <si>
    <t>Portfolio decreases by</t>
  </si>
  <si>
    <t>i = a</t>
  </si>
  <si>
    <t>ii= i*Scenario</t>
  </si>
  <si>
    <t>iii= I + ii</t>
  </si>
  <si>
    <t>iv= (i + iii) / 2</t>
  </si>
  <si>
    <t>xi</t>
  </si>
  <si>
    <t>xii</t>
  </si>
  <si>
    <t>xii = ix &gt; (x+xi) then Yes else No P Fees</t>
  </si>
  <si>
    <t>xiv</t>
  </si>
  <si>
    <t>xv</t>
  </si>
  <si>
    <t>xv = ix + xiv</t>
  </si>
  <si>
    <t>xvi</t>
  </si>
  <si>
    <t>xvi = ((xv - i) / i) %</t>
  </si>
  <si>
    <t>xvii</t>
  </si>
  <si>
    <t>xvii = Max (x , xv)</t>
  </si>
  <si>
    <t>xvii = Max (ix , x)</t>
  </si>
  <si>
    <t>Amount of performance fees to be recovered by PM (Without Catchup)</t>
  </si>
  <si>
    <t>Minimum Hurdle Return of Amount Invested [For Year 1, returns over initial corpus would be considered, For subsequent years, High Watermark of previous period shall be considered]</t>
  </si>
  <si>
    <t>v= iv *c</t>
  </si>
  <si>
    <t>vi= iv * f</t>
  </si>
  <si>
    <t>vii = (iv + v + vi) * b</t>
  </si>
  <si>
    <t>xi = i * e</t>
  </si>
  <si>
    <t>xiv = xiii * d</t>
  </si>
  <si>
    <t>Portfolio value increases by</t>
  </si>
  <si>
    <t xml:space="preserve">Portfolio value decreases by </t>
  </si>
  <si>
    <t>Portfolio value decreases by</t>
  </si>
  <si>
    <t>Amount of performance fees to be recovered by PM (With Catchup)</t>
  </si>
  <si>
    <t>Reference</t>
  </si>
  <si>
    <t>Portfolio Returns subject of performance sharing (Higher of 12 or 13  and if such high is less then minimum hurdle return, it shall be zero)</t>
  </si>
  <si>
    <t>Excess of Portfolio Return over Minimum Hurdle Returns</t>
  </si>
  <si>
    <t>Excess of Portfolio Return over High Water Mark/Initial Corpus</t>
  </si>
  <si>
    <t>Net value of the Portfolio at the end of the year after all exp &amp; Performance fees</t>
  </si>
  <si>
    <t>Fixed Management Fees</t>
  </si>
  <si>
    <t>Fixed Management Fee (%age per annum)</t>
  </si>
  <si>
    <t>Performance Fees (PF) (%age per annum)</t>
  </si>
  <si>
    <t>PF With Catchup (WC) / With out Catchup (WOC)</t>
  </si>
  <si>
    <t>xiii</t>
  </si>
  <si>
    <t>Amount of performance fees to be recovered by PM (with Catchup)</t>
  </si>
  <si>
    <t>Portfolio Returns subject of performance sharing (Lower of  12 or 13  and in case of negative returns, it shall be zero)</t>
  </si>
  <si>
    <t>xiii=Min(xiia,xiib,0)</t>
  </si>
  <si>
    <t>xiib</t>
  </si>
  <si>
    <t>xiia</t>
  </si>
  <si>
    <t>xiia=ix-x</t>
  </si>
  <si>
    <t>xiia=xi-xiia</t>
  </si>
  <si>
    <t>xiii=Max(xiia,xiib,0)</t>
  </si>
  <si>
    <t>Illustration 2 B - Computation of Fixed fees, Performance fees and misc. expenses  over 5 Years</t>
  </si>
  <si>
    <t>Illustration 3 B - Computation of Fixed fees, Performance fees and misc. expenses  over 5 Years</t>
  </si>
  <si>
    <t>Semi Variable Fee Option</t>
  </si>
  <si>
    <t>Fully Variable Fee Option</t>
  </si>
  <si>
    <t>Illustration 2 A - Computation of Fixed fees, Performance fees and misc. expenses under 3 different scenarios in a single year - Semi Variable Fees</t>
  </si>
  <si>
    <t>Illustration 1 - Computation of Fixed fees and misc. expenses under 3 different scenarios in a single year - Fixed Fee Option</t>
  </si>
  <si>
    <t>Illustration 3 A - Computation of Fixed fees, Performance fees and misc. expenses under 3 different scenarios in a single year - Fully Variable Fees Optin</t>
  </si>
  <si>
    <t>Illustration 3 B - Computation of Fixed fees, Performance fees and misc. expenses  over 5 Years - Fully Variable Fees Option</t>
  </si>
  <si>
    <t>With out Catchup (WOC)</t>
  </si>
  <si>
    <t>With Catchup (WC)</t>
  </si>
  <si>
    <t>Assumption Figures</t>
  </si>
  <si>
    <t>1. Change the figures in the "Yellow" highlighted fields to computate expesnes, estimated fixed and performance fees under different scanerio/years</t>
  </si>
  <si>
    <t xml:space="preserve">2. This computation has been done based on certain assumptions mentioned therein and may be different then the terms agreed with the client about the same. </t>
  </si>
  <si>
    <t>3. Porfolio return seen in the tool is simple mathematically calculations based on given assumptions and not indicative of any actual portfolio performance.</t>
  </si>
  <si>
    <t>4. The illlustrative tool may be changed by us without any advance information in case of any change under underlying circumstances</t>
  </si>
  <si>
    <t>6. We will not accept any claim of whatsoever nature in case of any error noticed in this illustrative instruction tool.</t>
  </si>
  <si>
    <t xml:space="preserve">5. Though we made all the efforts to ensure that tool is error free, however we do not guarantee the same </t>
  </si>
  <si>
    <t>7. Investors are also advised to consult their Financial Advisor before arriving any Investment decision with us based on this illustrative tool</t>
  </si>
  <si>
    <t>Disclaimers/Disclosures</t>
  </si>
  <si>
    <t>1. This tool has been prepared on the basis of Regulatory Directives to help prospective investor compute estiamted fees, expenses under different scanerio.</t>
  </si>
  <si>
    <t xml:space="preserve">Illustrative tool for estimation of fees, expenses and performance fees under different scanerio for a Portfolio Investor </t>
  </si>
  <si>
    <t>Tool Version : 1.0</t>
  </si>
  <si>
    <t xml:space="preserve"> - Computation of Fixed fees and misc. expenses under 3 different scenarios in a single year - Fixed Fee Option</t>
  </si>
  <si>
    <t xml:space="preserve"> - Computation of Fixed fees, Performance fees and misc. expenses under 3 different scenarios in a single year - Semi Variable Fees</t>
  </si>
  <si>
    <t xml:space="preserve"> - Computation of Fixed fees, Performance fees and misc. expenses  over 5 Years - Fully Variable Fees Option</t>
  </si>
  <si>
    <t>Click to jump</t>
  </si>
  <si>
    <t>Illustration</t>
  </si>
  <si>
    <t>Type of Illustration</t>
  </si>
  <si>
    <t>Instruction to use Illustration</t>
  </si>
  <si>
    <t xml:space="preserve"> - Computation of Fixed fees, Performance fees and misc. expenses  over 5 Years -  Semi Variable Fees</t>
  </si>
  <si>
    <t xml:space="preserve"> - Computation of Fixed fees, Performance fees and misc. expenses under 3 different scenarios in a single year - Fully Variable Fees Option</t>
  </si>
  <si>
    <t>Illustration under 3 different scenarios in a single year for Fully Variable Fee Option</t>
  </si>
  <si>
    <t>Illustration of Fee calcualtion over 5 year for Fully Variable Fee Option (toghether with Highwater Mark)</t>
  </si>
  <si>
    <t>Illustration of Fee calcualtion over 5 year for Semi Variable Fee Option (toghether with Highwater Mark)</t>
  </si>
  <si>
    <t>Illustration under 3 different scenarios in a single year for Semi Variable Fee Option</t>
  </si>
  <si>
    <t>Illustration under 3 different scenarios in a single year for Fixed Fee Option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</si>
</sst>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5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15">
    <xf numFmtId="0" fontId="0" fillId="0" borderId="0" xfId="0"/>
    <xf numFmtId="0" fontId="2" fillId="0" borderId="0" xfId="0" applyFont="1" applyAlignment="1">
      <alignment vertical="top"/>
    </xf>
    <xf numFmtId="0" fontId="7" fillId="0" borderId="1" xfId="3" applyBorder="1"/>
    <xf numFmtId="9" fontId="5" fillId="3" borderId="1" xfId="0" applyNumberFormat="1" applyFont="1" applyFill="1" applyBorder="1" applyAlignment="1" applyProtection="1">
      <alignment horizontal="center" vertical="center" wrapText="1"/>
      <protection locked="0"/>
    </xf>
    <xf numFmtId="165" fontId="4" fillId="3" borderId="1" xfId="2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/>
      <protection hidden="1"/>
    </xf>
    <xf numFmtId="0" fontId="5" fillId="4" borderId="1" xfId="0" applyFont="1" applyFill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left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vertical="center" wrapText="1"/>
      <protection hidden="1"/>
    </xf>
    <xf numFmtId="164" fontId="4" fillId="2" borderId="1" xfId="1" applyNumberFormat="1" applyFont="1" applyFill="1" applyBorder="1" applyAlignment="1" applyProtection="1">
      <alignment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vertical="center" wrapText="1"/>
      <protection hidden="1"/>
    </xf>
    <xf numFmtId="164" fontId="4" fillId="0" borderId="1" xfId="1" applyNumberFormat="1" applyFont="1" applyBorder="1" applyAlignment="1" applyProtection="1">
      <alignment vertical="center"/>
      <protection hidden="1"/>
    </xf>
    <xf numFmtId="0" fontId="5" fillId="0" borderId="0" xfId="0" applyFont="1" applyAlignment="1" applyProtection="1">
      <alignment vertical="center"/>
      <protection hidden="1"/>
    </xf>
    <xf numFmtId="10" fontId="4" fillId="0" borderId="0" xfId="0" applyNumberFormat="1" applyFont="1" applyAlignment="1" applyProtection="1">
      <alignment vertical="center"/>
      <protection hidden="1"/>
    </xf>
    <xf numFmtId="10" fontId="4" fillId="0" borderId="1" xfId="2" applyNumberFormat="1" applyFont="1" applyBorder="1" applyAlignment="1" applyProtection="1">
      <alignment vertical="center"/>
      <protection hidden="1"/>
    </xf>
    <xf numFmtId="0" fontId="4" fillId="0" borderId="0" xfId="0" applyFont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4" fillId="2" borderId="1" xfId="0" applyFont="1" applyFill="1" applyBorder="1" applyAlignment="1" applyProtection="1">
      <alignment vertical="center" wrapText="1"/>
      <protection hidden="1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4" fillId="2" borderId="1" xfId="0" quotePrefix="1" applyFont="1" applyFill="1" applyBorder="1" applyAlignment="1" applyProtection="1">
      <alignment vertical="center" wrapText="1"/>
      <protection hidden="1"/>
    </xf>
    <xf numFmtId="164" fontId="5" fillId="2" borderId="1" xfId="1" applyNumberFormat="1" applyFont="1" applyFill="1" applyBorder="1" applyAlignment="1" applyProtection="1">
      <alignment vertical="center"/>
      <protection hidden="1"/>
    </xf>
    <xf numFmtId="0" fontId="4" fillId="0" borderId="1" xfId="0" applyFont="1" applyBorder="1" applyAlignment="1" applyProtection="1">
      <alignment vertical="center" wrapText="1"/>
      <protection hidden="1"/>
    </xf>
    <xf numFmtId="0" fontId="4" fillId="0" borderId="1" xfId="0" quotePrefix="1" applyFont="1" applyBorder="1" applyAlignment="1" applyProtection="1">
      <alignment vertical="center" wrapText="1"/>
      <protection hidden="1"/>
    </xf>
    <xf numFmtId="164" fontId="4" fillId="0" borderId="1" xfId="1" applyNumberFormat="1" applyFont="1" applyFill="1" applyBorder="1" applyAlignment="1" applyProtection="1">
      <alignment vertical="center"/>
      <protection hidden="1"/>
    </xf>
    <xf numFmtId="0" fontId="5" fillId="0" borderId="1" xfId="0" applyFont="1" applyBorder="1" applyAlignment="1" applyProtection="1">
      <alignment vertical="center" wrapText="1"/>
      <protection hidden="1"/>
    </xf>
    <xf numFmtId="0" fontId="5" fillId="0" borderId="1" xfId="0" quotePrefix="1" applyFont="1" applyBorder="1" applyAlignment="1" applyProtection="1">
      <alignment vertical="center"/>
      <protection hidden="1"/>
    </xf>
    <xf numFmtId="164" fontId="5" fillId="0" borderId="1" xfId="1" applyNumberFormat="1" applyFont="1" applyFill="1" applyBorder="1" applyAlignment="1" applyProtection="1">
      <alignment vertical="center"/>
      <protection hidden="1"/>
    </xf>
    <xf numFmtId="0" fontId="4" fillId="0" borderId="1" xfId="0" quotePrefix="1" applyFont="1" applyBorder="1" applyAlignment="1" applyProtection="1">
      <alignment vertical="center"/>
      <protection hidden="1"/>
    </xf>
    <xf numFmtId="164" fontId="4" fillId="2" borderId="1" xfId="1" applyNumberFormat="1" applyFont="1" applyFill="1" applyBorder="1" applyAlignment="1" applyProtection="1">
      <alignment horizontal="right" vertical="center"/>
      <protection hidden="1"/>
    </xf>
    <xf numFmtId="164" fontId="4" fillId="0" borderId="1" xfId="1" applyNumberFormat="1" applyFont="1" applyFill="1" applyBorder="1" applyAlignment="1" applyProtection="1">
      <alignment horizontal="center" vertical="center"/>
      <protection hidden="1"/>
    </xf>
    <xf numFmtId="0" fontId="4" fillId="0" borderId="8" xfId="0" applyFont="1" applyBorder="1" applyAlignment="1" applyProtection="1">
      <alignment vertical="center" wrapText="1"/>
      <protection hidden="1"/>
    </xf>
    <xf numFmtId="164" fontId="4" fillId="2" borderId="1" xfId="1" applyNumberFormat="1" applyFont="1" applyFill="1" applyBorder="1" applyAlignment="1" applyProtection="1">
      <alignment horizontal="center" vertical="center"/>
      <protection hidden="1"/>
    </xf>
    <xf numFmtId="10" fontId="4" fillId="0" borderId="1" xfId="2" applyNumberFormat="1" applyFont="1" applyFill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vertical="center" wrapText="1"/>
      <protection hidden="1"/>
    </xf>
    <xf numFmtId="0" fontId="5" fillId="4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horizontal="right"/>
    </xf>
    <xf numFmtId="0" fontId="3" fillId="0" borderId="13" xfId="0" applyFont="1" applyBorder="1"/>
    <xf numFmtId="0" fontId="0" fillId="0" borderId="13" xfId="0" applyBorder="1"/>
    <xf numFmtId="0" fontId="3" fillId="6" borderId="0" xfId="0" applyFont="1" applyFill="1" applyAlignment="1">
      <alignment horizontal="center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vertical="center"/>
    </xf>
    <xf numFmtId="0" fontId="0" fillId="0" borderId="1" xfId="0" quotePrefix="1" applyBorder="1" applyAlignment="1">
      <alignment vertical="center"/>
    </xf>
    <xf numFmtId="0" fontId="4" fillId="0" borderId="1" xfId="0" applyFont="1" applyBorder="1" applyAlignment="1" applyProtection="1">
      <alignment horizontal="left" vertical="center" wrapText="1"/>
      <protection hidden="1"/>
    </xf>
    <xf numFmtId="0" fontId="5" fillId="4" borderId="2" xfId="0" applyFont="1" applyFill="1" applyBorder="1" applyAlignment="1" applyProtection="1">
      <alignment horizontal="right"/>
      <protection hidden="1"/>
    </xf>
    <xf numFmtId="0" fontId="5" fillId="4" borderId="3" xfId="0" applyFont="1" applyFill="1" applyBorder="1" applyAlignment="1" applyProtection="1">
      <alignment horizontal="right"/>
      <protection hidden="1"/>
    </xf>
    <xf numFmtId="0" fontId="5" fillId="4" borderId="4" xfId="0" applyFont="1" applyFill="1" applyBorder="1" applyAlignment="1" applyProtection="1">
      <alignment horizontal="right"/>
      <protection hidden="1"/>
    </xf>
    <xf numFmtId="164" fontId="4" fillId="3" borderId="2" xfId="1" applyNumberFormat="1" applyFont="1" applyFill="1" applyBorder="1" applyAlignment="1" applyProtection="1">
      <alignment horizontal="right" vertical="center"/>
      <protection locked="0"/>
    </xf>
    <xf numFmtId="164" fontId="4" fillId="3" borderId="3" xfId="1" applyNumberFormat="1" applyFont="1" applyFill="1" applyBorder="1" applyAlignment="1" applyProtection="1">
      <alignment horizontal="right" vertical="center"/>
      <protection locked="0"/>
    </xf>
    <xf numFmtId="164" fontId="4" fillId="3" borderId="4" xfId="1" applyNumberFormat="1" applyFont="1" applyFill="1" applyBorder="1" applyAlignment="1" applyProtection="1">
      <alignment horizontal="right" vertical="center"/>
      <protection locked="0"/>
    </xf>
    <xf numFmtId="10" fontId="4" fillId="3" borderId="2" xfId="2" applyNumberFormat="1" applyFont="1" applyFill="1" applyBorder="1" applyAlignment="1" applyProtection="1">
      <alignment horizontal="right" vertical="center"/>
      <protection locked="0"/>
    </xf>
    <xf numFmtId="10" fontId="4" fillId="3" borderId="3" xfId="2" applyNumberFormat="1" applyFont="1" applyFill="1" applyBorder="1" applyAlignment="1" applyProtection="1">
      <alignment horizontal="right" vertical="center"/>
      <protection locked="0"/>
    </xf>
    <xf numFmtId="10" fontId="4" fillId="3" borderId="4" xfId="2" applyNumberFormat="1" applyFont="1" applyFill="1" applyBorder="1" applyAlignment="1" applyProtection="1">
      <alignment horizontal="right" vertical="center"/>
      <protection locked="0"/>
    </xf>
    <xf numFmtId="10" fontId="4" fillId="0" borderId="2" xfId="2" applyNumberFormat="1" applyFont="1" applyBorder="1" applyAlignment="1" applyProtection="1">
      <alignment horizontal="right" vertical="center"/>
      <protection hidden="1"/>
    </xf>
    <xf numFmtId="10" fontId="4" fillId="0" borderId="3" xfId="2" applyNumberFormat="1" applyFont="1" applyBorder="1" applyAlignment="1" applyProtection="1">
      <alignment horizontal="right" vertical="center"/>
      <protection hidden="1"/>
    </xf>
    <xf numFmtId="10" fontId="4" fillId="0" borderId="4" xfId="2" applyNumberFormat="1" applyFont="1" applyBorder="1" applyAlignment="1" applyProtection="1">
      <alignment horizontal="right" vertical="center"/>
      <protection hidden="1"/>
    </xf>
    <xf numFmtId="0" fontId="4" fillId="0" borderId="2" xfId="0" applyFont="1" applyBorder="1" applyAlignment="1" applyProtection="1">
      <alignment horizontal="right"/>
      <protection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5" fillId="6" borderId="2" xfId="0" applyFont="1" applyFill="1" applyBorder="1" applyAlignment="1" applyProtection="1">
      <alignment horizontal="center" vertical="top" wrapText="1"/>
      <protection hidden="1"/>
    </xf>
    <xf numFmtId="0" fontId="5" fillId="6" borderId="3" xfId="0" applyFont="1" applyFill="1" applyBorder="1" applyAlignment="1" applyProtection="1">
      <alignment horizontal="center" vertical="top" wrapText="1"/>
      <protection hidden="1"/>
    </xf>
    <xf numFmtId="0" fontId="5" fillId="6" borderId="4" xfId="0" applyFont="1" applyFill="1" applyBorder="1" applyAlignment="1" applyProtection="1">
      <alignment horizontal="center" vertical="top" wrapText="1"/>
      <protection hidden="1"/>
    </xf>
    <xf numFmtId="0" fontId="5" fillId="4" borderId="10" xfId="0" applyFont="1" applyFill="1" applyBorder="1" applyAlignment="1" applyProtection="1">
      <alignment horizontal="left"/>
      <protection hidden="1"/>
    </xf>
    <xf numFmtId="0" fontId="5" fillId="4" borderId="11" xfId="0" applyFont="1" applyFill="1" applyBorder="1" applyAlignment="1" applyProtection="1">
      <alignment horizontal="left"/>
      <protection hidden="1"/>
    </xf>
    <xf numFmtId="0" fontId="5" fillId="4" borderId="9" xfId="0" applyFont="1" applyFill="1" applyBorder="1" applyAlignment="1" applyProtection="1">
      <alignment horizontal="left"/>
      <protection hidden="1"/>
    </xf>
    <xf numFmtId="0" fontId="5" fillId="2" borderId="2" xfId="0" applyFont="1" applyFill="1" applyBorder="1" applyAlignment="1" applyProtection="1">
      <alignment horizontal="left" vertical="center"/>
      <protection hidden="1"/>
    </xf>
    <xf numFmtId="0" fontId="5" fillId="2" borderId="3" xfId="0" applyFont="1" applyFill="1" applyBorder="1" applyAlignment="1" applyProtection="1">
      <alignment horizontal="left" vertical="center"/>
      <protection hidden="1"/>
    </xf>
    <xf numFmtId="0" fontId="5" fillId="2" borderId="4" xfId="0" applyFont="1" applyFill="1" applyBorder="1" applyAlignment="1" applyProtection="1">
      <alignment horizontal="left" vertical="center"/>
      <protection hidden="1"/>
    </xf>
    <xf numFmtId="0" fontId="4" fillId="0" borderId="0" xfId="0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5" fillId="0" borderId="7" xfId="0" applyFont="1" applyBorder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center" vertical="center" wrapText="1"/>
      <protection hidden="1"/>
    </xf>
    <xf numFmtId="0" fontId="5" fillId="0" borderId="6" xfId="0" applyFont="1" applyBorder="1" applyAlignment="1" applyProtection="1">
      <alignment horizontal="center" vertical="center" wrapText="1"/>
      <protection hidden="1"/>
    </xf>
    <xf numFmtId="0" fontId="5" fillId="0" borderId="7" xfId="0" applyFont="1" applyBorder="1" applyAlignment="1" applyProtection="1">
      <alignment horizontal="center" vertical="center" wrapText="1"/>
      <protection hidden="1"/>
    </xf>
    <xf numFmtId="0" fontId="5" fillId="4" borderId="1" xfId="0" applyFont="1" applyFill="1" applyBorder="1" applyAlignment="1" applyProtection="1">
      <alignment horizontal="right"/>
      <protection hidden="1"/>
    </xf>
    <xf numFmtId="164" fontId="4" fillId="3" borderId="1" xfId="1" applyNumberFormat="1" applyFont="1" applyFill="1" applyBorder="1" applyAlignment="1" applyProtection="1">
      <alignment horizontal="center" vertical="center"/>
      <protection locked="0"/>
    </xf>
    <xf numFmtId="10" fontId="4" fillId="3" borderId="1" xfId="2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horizontal="right" vertical="center"/>
      <protection locked="0"/>
    </xf>
    <xf numFmtId="0" fontId="4" fillId="0" borderId="1" xfId="0" applyFont="1" applyBorder="1" applyAlignment="1" applyProtection="1">
      <alignment horizontal="right" vertical="center"/>
      <protection hidden="1"/>
    </xf>
    <xf numFmtId="0" fontId="5" fillId="6" borderId="2" xfId="0" applyFont="1" applyFill="1" applyBorder="1" applyAlignment="1" applyProtection="1">
      <alignment horizontal="center" vertical="center"/>
      <protection hidden="1"/>
    </xf>
    <xf numFmtId="0" fontId="5" fillId="6" borderId="3" xfId="0" applyFont="1" applyFill="1" applyBorder="1" applyAlignment="1" applyProtection="1">
      <alignment horizontal="center" vertical="center"/>
      <protection hidden="1"/>
    </xf>
    <xf numFmtId="0" fontId="5" fillId="6" borderId="4" xfId="0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164" fontId="4" fillId="3" borderId="1" xfId="1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 applyAlignment="1" applyProtection="1">
      <alignment horizontal="right"/>
      <protection locked="0"/>
    </xf>
    <xf numFmtId="10" fontId="4" fillId="3" borderId="1" xfId="2" applyNumberFormat="1" applyFont="1" applyFill="1" applyBorder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right"/>
      <protection hidden="1"/>
    </xf>
    <xf numFmtId="0" fontId="5" fillId="6" borderId="12" xfId="0" applyFont="1" applyFill="1" applyBorder="1" applyAlignment="1" applyProtection="1">
      <alignment horizontal="center" vertical="top" wrapText="1"/>
      <protection hidden="1"/>
    </xf>
    <xf numFmtId="0" fontId="5" fillId="6" borderId="0" xfId="0" applyFont="1" applyFill="1" applyAlignment="1" applyProtection="1">
      <alignment horizontal="center" vertical="top" wrapText="1"/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4" borderId="1" xfId="0" applyFont="1" applyFill="1" applyBorder="1" applyAlignment="1" applyProtection="1">
      <alignment horizontal="left" vertical="center"/>
      <protection hidden="1"/>
    </xf>
    <xf numFmtId="164" fontId="4" fillId="3" borderId="2" xfId="1" applyNumberFormat="1" applyFont="1" applyFill="1" applyBorder="1" applyAlignment="1" applyProtection="1">
      <alignment horizontal="right"/>
      <protection locked="0"/>
    </xf>
    <xf numFmtId="0" fontId="4" fillId="3" borderId="3" xfId="0" applyFont="1" applyFill="1" applyBorder="1" applyAlignment="1" applyProtection="1">
      <alignment horizontal="right"/>
      <protection locked="0"/>
    </xf>
    <xf numFmtId="0" fontId="4" fillId="3" borderId="4" xfId="0" applyFont="1" applyFill="1" applyBorder="1" applyAlignment="1" applyProtection="1">
      <alignment horizontal="right"/>
      <protection locked="0"/>
    </xf>
    <xf numFmtId="10" fontId="4" fillId="5" borderId="2" xfId="2" applyNumberFormat="1" applyFont="1" applyFill="1" applyBorder="1" applyAlignment="1" applyProtection="1">
      <alignment horizontal="right"/>
      <protection hidden="1"/>
    </xf>
    <xf numFmtId="0" fontId="4" fillId="5" borderId="3" xfId="0" applyFont="1" applyFill="1" applyBorder="1" applyAlignment="1" applyProtection="1">
      <alignment horizontal="right"/>
      <protection hidden="1"/>
    </xf>
    <xf numFmtId="0" fontId="4" fillId="5" borderId="4" xfId="0" applyFont="1" applyFill="1" applyBorder="1" applyAlignment="1" applyProtection="1">
      <alignment horizontal="right"/>
      <protection hidden="1"/>
    </xf>
    <xf numFmtId="10" fontId="4" fillId="3" borderId="2" xfId="2" applyNumberFormat="1" applyFont="1" applyFill="1" applyBorder="1" applyAlignment="1" applyProtection="1">
      <alignment horizontal="right"/>
      <protection locked="0"/>
    </xf>
    <xf numFmtId="0" fontId="5" fillId="6" borderId="2" xfId="0" applyFont="1" applyFill="1" applyBorder="1" applyAlignment="1" applyProtection="1">
      <alignment horizontal="left" vertical="center"/>
      <protection hidden="1"/>
    </xf>
    <xf numFmtId="0" fontId="5" fillId="6" borderId="3" xfId="0" applyFont="1" applyFill="1" applyBorder="1" applyAlignment="1" applyProtection="1">
      <alignment horizontal="left" vertical="center"/>
      <protection hidden="1"/>
    </xf>
    <xf numFmtId="0" fontId="5" fillId="6" borderId="4" xfId="0" applyFont="1" applyFill="1" applyBorder="1" applyAlignment="1" applyProtection="1">
      <alignment horizontal="left" vertical="center"/>
      <protection hidden="1"/>
    </xf>
    <xf numFmtId="10" fontId="4" fillId="5" borderId="1" xfId="2" applyNumberFormat="1" applyFont="1" applyFill="1" applyBorder="1" applyAlignment="1" applyProtection="1">
      <alignment horizontal="right"/>
      <protection hidden="1"/>
    </xf>
    <xf numFmtId="0" fontId="4" fillId="5" borderId="1" xfId="0" applyFont="1" applyFill="1" applyBorder="1" applyAlignment="1" applyProtection="1">
      <alignment horizontal="right"/>
      <protection hidden="1"/>
    </xf>
    <xf numFmtId="0" fontId="5" fillId="0" borderId="2" xfId="0" applyFont="1" applyBorder="1" applyAlignment="1" applyProtection="1">
      <alignment horizontal="left" vertical="center"/>
      <protection hidden="1"/>
    </xf>
    <xf numFmtId="0" fontId="5" fillId="0" borderId="3" xfId="0" applyFont="1" applyBorder="1" applyAlignment="1" applyProtection="1">
      <alignment horizontal="left" vertical="center"/>
      <protection hidden="1"/>
    </xf>
    <xf numFmtId="0" fontId="5" fillId="0" borderId="4" xfId="0" applyFont="1" applyBorder="1" applyAlignment="1" applyProtection="1">
      <alignment horizontal="left" vertical="center"/>
      <protection hidden="1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SV_MY!A1"/><Relationship Id="rId2" Type="http://schemas.openxmlformats.org/officeDocument/2006/relationships/hyperlink" Target="#SV_OY!A1"/><Relationship Id="rId1" Type="http://schemas.openxmlformats.org/officeDocument/2006/relationships/hyperlink" Target="#'FF+OY'!A1"/><Relationship Id="rId5" Type="http://schemas.openxmlformats.org/officeDocument/2006/relationships/hyperlink" Target="#FV_MY!A1"/><Relationship Id="rId4" Type="http://schemas.openxmlformats.org/officeDocument/2006/relationships/hyperlink" Target="#FV_OY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</xdr:colOff>
      <xdr:row>7</xdr:row>
      <xdr:rowOff>31750</xdr:rowOff>
    </xdr:from>
    <xdr:to>
      <xdr:col>5</xdr:col>
      <xdr:colOff>1108575</xdr:colOff>
      <xdr:row>7</xdr:row>
      <xdr:rowOff>260350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0EFA0F6-6A8C-08CE-D906-E3AE658A14D8}"/>
            </a:ext>
          </a:extLst>
        </xdr:cNvPr>
        <xdr:cNvSpPr/>
      </xdr:nvSpPr>
      <xdr:spPr>
        <a:xfrm>
          <a:off x="8074025" y="1136650"/>
          <a:ext cx="1080000" cy="2286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lang="en-US" sz="1100"/>
            <a:t>Illustration 1</a:t>
          </a:r>
        </a:p>
      </xdr:txBody>
    </xdr:sp>
    <xdr:clientData/>
  </xdr:twoCellAnchor>
  <xdr:twoCellAnchor>
    <xdr:from>
      <xdr:col>5</xdr:col>
      <xdr:colOff>28575</xdr:colOff>
      <xdr:row>8</xdr:row>
      <xdr:rowOff>38100</xdr:rowOff>
    </xdr:from>
    <xdr:to>
      <xdr:col>5</xdr:col>
      <xdr:colOff>1108575</xdr:colOff>
      <xdr:row>8</xdr:row>
      <xdr:rowOff>266700</xdr:rowOff>
    </xdr:to>
    <xdr:sp macro="" textlink="">
      <xdr:nvSpPr>
        <xdr:cNvPr id="3" name="Rectangle: Rounded Corner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D4543F7-1A49-4828-B8FC-9BCF797505C1}"/>
            </a:ext>
          </a:extLst>
        </xdr:cNvPr>
        <xdr:cNvSpPr/>
      </xdr:nvSpPr>
      <xdr:spPr>
        <a:xfrm>
          <a:off x="8074025" y="1447800"/>
          <a:ext cx="1080000" cy="2286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lang="en-US" sz="1100"/>
            <a:t>Illustration 2A</a:t>
          </a:r>
        </a:p>
      </xdr:txBody>
    </xdr:sp>
    <xdr:clientData/>
  </xdr:twoCellAnchor>
  <xdr:twoCellAnchor>
    <xdr:from>
      <xdr:col>5</xdr:col>
      <xdr:colOff>28575</xdr:colOff>
      <xdr:row>9</xdr:row>
      <xdr:rowOff>38100</xdr:rowOff>
    </xdr:from>
    <xdr:to>
      <xdr:col>5</xdr:col>
      <xdr:colOff>1108575</xdr:colOff>
      <xdr:row>9</xdr:row>
      <xdr:rowOff>266700</xdr:rowOff>
    </xdr:to>
    <xdr:sp macro="" textlink="">
      <xdr:nvSpPr>
        <xdr:cNvPr id="4" name="Rectangle: Rounded Corner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ACDA209-2F3F-4D69-B67F-2471ACFB345B}"/>
            </a:ext>
          </a:extLst>
        </xdr:cNvPr>
        <xdr:cNvSpPr/>
      </xdr:nvSpPr>
      <xdr:spPr>
        <a:xfrm>
          <a:off x="8074025" y="1752600"/>
          <a:ext cx="1080000" cy="2286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lang="en-US" sz="1100"/>
            <a:t>Illustration 2B</a:t>
          </a:r>
        </a:p>
      </xdr:txBody>
    </xdr:sp>
    <xdr:clientData/>
  </xdr:twoCellAnchor>
  <xdr:twoCellAnchor>
    <xdr:from>
      <xdr:col>5</xdr:col>
      <xdr:colOff>28575</xdr:colOff>
      <xdr:row>10</xdr:row>
      <xdr:rowOff>31750</xdr:rowOff>
    </xdr:from>
    <xdr:to>
      <xdr:col>5</xdr:col>
      <xdr:colOff>1108575</xdr:colOff>
      <xdr:row>10</xdr:row>
      <xdr:rowOff>260350</xdr:rowOff>
    </xdr:to>
    <xdr:sp macro="" textlink="">
      <xdr:nvSpPr>
        <xdr:cNvPr id="5" name="Rectangle: Rounded Corners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7AE700B-514F-4E62-AD14-21450C158EAC}"/>
            </a:ext>
          </a:extLst>
        </xdr:cNvPr>
        <xdr:cNvSpPr/>
      </xdr:nvSpPr>
      <xdr:spPr>
        <a:xfrm>
          <a:off x="8074025" y="2051050"/>
          <a:ext cx="1080000" cy="2286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lang="en-US" sz="1100"/>
            <a:t>Illustration 3A</a:t>
          </a:r>
        </a:p>
      </xdr:txBody>
    </xdr:sp>
    <xdr:clientData/>
  </xdr:twoCellAnchor>
  <xdr:twoCellAnchor>
    <xdr:from>
      <xdr:col>5</xdr:col>
      <xdr:colOff>28575</xdr:colOff>
      <xdr:row>11</xdr:row>
      <xdr:rowOff>31750</xdr:rowOff>
    </xdr:from>
    <xdr:to>
      <xdr:col>5</xdr:col>
      <xdr:colOff>1108575</xdr:colOff>
      <xdr:row>11</xdr:row>
      <xdr:rowOff>260350</xdr:rowOff>
    </xdr:to>
    <xdr:sp macro="" textlink="">
      <xdr:nvSpPr>
        <xdr:cNvPr id="6" name="Rectangle: Rounded Corners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22A7319F-74A8-492E-B56F-FDBFD50F608C}"/>
            </a:ext>
          </a:extLst>
        </xdr:cNvPr>
        <xdr:cNvSpPr/>
      </xdr:nvSpPr>
      <xdr:spPr>
        <a:xfrm>
          <a:off x="8074025" y="2355850"/>
          <a:ext cx="1080000" cy="2286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lang="en-US" sz="1100"/>
            <a:t>Illustration 3B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323850</xdr:colOff>
      <xdr:row>0</xdr:row>
      <xdr:rowOff>6350</xdr:rowOff>
    </xdr:from>
    <xdr:to>
      <xdr:col>6</xdr:col>
      <xdr:colOff>1079850</xdr:colOff>
      <xdr:row>0</xdr:row>
      <xdr:rowOff>150350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84047D0-A473-4F7E-94C8-F067BCE6D0A3}"/>
            </a:ext>
          </a:extLst>
        </xdr:cNvPr>
        <xdr:cNvSpPr/>
      </xdr:nvSpPr>
      <xdr:spPr>
        <a:xfrm>
          <a:off x="7753350" y="6350"/>
          <a:ext cx="756000" cy="1440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tIns="7200" bIns="7200" rtlCol="0" anchor="ctr" anchorCtr="0"/>
        <a:lstStyle/>
        <a:p>
          <a:pPr algn="ctr"/>
          <a:r>
            <a:rPr lang="en-US" sz="900"/>
            <a:t>Home Page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</xdr:colOff>
      <xdr:row>0</xdr:row>
      <xdr:rowOff>6350</xdr:rowOff>
    </xdr:from>
    <xdr:to>
      <xdr:col>6</xdr:col>
      <xdr:colOff>870300</xdr:colOff>
      <xdr:row>0</xdr:row>
      <xdr:rowOff>150350</xdr:rowOff>
    </xdr:to>
    <xdr:sp macro="" textlink="">
      <xdr:nvSpPr>
        <xdr:cNvPr id="3" name="Rectangle: Rounded Corner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CE4FD26-F5FD-494A-9DEB-4956719A5D7B}"/>
            </a:ext>
          </a:extLst>
        </xdr:cNvPr>
        <xdr:cNvSpPr/>
      </xdr:nvSpPr>
      <xdr:spPr>
        <a:xfrm>
          <a:off x="8121650" y="6350"/>
          <a:ext cx="756000" cy="1440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tIns="7200" bIns="7200" rtlCol="0" anchor="ctr" anchorCtr="0"/>
        <a:lstStyle/>
        <a:p>
          <a:pPr algn="ctr"/>
          <a:r>
            <a:rPr lang="en-US" sz="900"/>
            <a:t>Home Page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6350</xdr:colOff>
      <xdr:row>0</xdr:row>
      <xdr:rowOff>6350</xdr:rowOff>
    </xdr:from>
    <xdr:to>
      <xdr:col>8</xdr:col>
      <xdr:colOff>762350</xdr:colOff>
      <xdr:row>0</xdr:row>
      <xdr:rowOff>150350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40DB236-D26A-4A46-A831-CA858DA9D57D}"/>
            </a:ext>
          </a:extLst>
        </xdr:cNvPr>
        <xdr:cNvSpPr/>
      </xdr:nvSpPr>
      <xdr:spPr>
        <a:xfrm>
          <a:off x="8204200" y="6350"/>
          <a:ext cx="756000" cy="1440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tIns="7200" bIns="7200" rtlCol="0" anchor="ctr" anchorCtr="0"/>
        <a:lstStyle/>
        <a:p>
          <a:pPr algn="ctr"/>
          <a:r>
            <a:rPr lang="en-US" sz="900"/>
            <a:t>Home Page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330200</xdr:colOff>
      <xdr:row>0</xdr:row>
      <xdr:rowOff>12700</xdr:rowOff>
    </xdr:from>
    <xdr:to>
      <xdr:col>6</xdr:col>
      <xdr:colOff>1086200</xdr:colOff>
      <xdr:row>0</xdr:row>
      <xdr:rowOff>156700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9626969-30FA-4F3C-A001-3704DF6F0334}"/>
            </a:ext>
          </a:extLst>
        </xdr:cNvPr>
        <xdr:cNvSpPr/>
      </xdr:nvSpPr>
      <xdr:spPr>
        <a:xfrm>
          <a:off x="8070850" y="12700"/>
          <a:ext cx="756000" cy="1440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tIns="7200" bIns="7200" rtlCol="0" anchor="ctr" anchorCtr="0"/>
        <a:lstStyle/>
        <a:p>
          <a:pPr algn="ctr"/>
          <a:r>
            <a:rPr lang="en-US" sz="900"/>
            <a:t>Home Page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44450</xdr:colOff>
      <xdr:row>0</xdr:row>
      <xdr:rowOff>6350</xdr:rowOff>
    </xdr:from>
    <xdr:to>
      <xdr:col>8</xdr:col>
      <xdr:colOff>800450</xdr:colOff>
      <xdr:row>0</xdr:row>
      <xdr:rowOff>150350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2DDE928-8799-4590-9AE6-C9917A7F0B10}"/>
            </a:ext>
          </a:extLst>
        </xdr:cNvPr>
        <xdr:cNvSpPr/>
      </xdr:nvSpPr>
      <xdr:spPr>
        <a:xfrm>
          <a:off x="8775700" y="6350"/>
          <a:ext cx="756000" cy="1440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tIns="7200" bIns="7200" rtlCol="0" anchor="ctr" anchorCtr="0"/>
        <a:lstStyle/>
        <a:p>
          <a:pPr algn="ctr"/>
          <a:r>
            <a:rPr lang="en-US" sz="900"/>
            <a:t>Home Page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2E330-6FB0-4DEB-9BCD-5E06F7C2E921}">
  <dimension ref="A1:F21"/>
  <sheetViews>
    <sheetView tabSelected="1" workbookViewId="0">
      <selection sqref="A1:E1"/>
    </sheetView>
  </sheetViews>
  <sheetFormatPr defaultRowHeight="14.5" x14ac:dyDescent="0.35"/>
  <cols>
    <col min="1" max="1" width="50.6328125" customWidth="1"/>
    <col min="2" max="2" width="11.08984375" customWidth="1"/>
    <col min="3" max="4" width="18.6328125" customWidth="1"/>
    <col min="5" max="5" width="16.1796875" customWidth="1"/>
    <col min="6" max="6" width="17.1796875" customWidth="1"/>
  </cols>
  <sheetData>
    <row r="1" spans="1:6" x14ac:dyDescent="0.35">
      <c r="A1" s="45" t="s">
        <v>138</v>
      </c>
      <c r="B1" s="45"/>
      <c r="C1" s="45"/>
      <c r="D1" s="45"/>
      <c r="E1" s="45"/>
      <c r="F1" s="42" t="s">
        <v>139</v>
      </c>
    </row>
    <row r="3" spans="1:6" x14ac:dyDescent="0.35">
      <c r="A3" s="43" t="s">
        <v>146</v>
      </c>
      <c r="B3" s="44"/>
      <c r="C3" s="44"/>
      <c r="D3" s="44"/>
      <c r="E3" s="44"/>
      <c r="F3" s="44"/>
    </row>
    <row r="4" spans="1:6" x14ac:dyDescent="0.35">
      <c r="A4" s="1" t="s">
        <v>129</v>
      </c>
    </row>
    <row r="6" spans="1:6" x14ac:dyDescent="0.35">
      <c r="A6" s="43" t="s">
        <v>144</v>
      </c>
      <c r="B6" s="44"/>
      <c r="C6" s="44"/>
      <c r="D6" s="44"/>
      <c r="E6" s="44"/>
      <c r="F6" s="44"/>
    </row>
    <row r="7" spans="1:6" x14ac:dyDescent="0.35">
      <c r="A7" s="46" t="s">
        <v>145</v>
      </c>
      <c r="B7" s="46"/>
      <c r="C7" s="46"/>
      <c r="D7" s="46"/>
      <c r="E7" s="46"/>
      <c r="F7" s="41" t="s">
        <v>143</v>
      </c>
    </row>
    <row r="8" spans="1:6" ht="24" customHeight="1" x14ac:dyDescent="0.35">
      <c r="A8" s="47" t="s">
        <v>140</v>
      </c>
      <c r="B8" s="47"/>
      <c r="C8" s="47"/>
      <c r="D8" s="47"/>
      <c r="E8" s="47"/>
      <c r="F8" s="2"/>
    </row>
    <row r="9" spans="1:6" ht="24" customHeight="1" x14ac:dyDescent="0.35">
      <c r="A9" s="48" t="s">
        <v>141</v>
      </c>
      <c r="B9" s="47"/>
      <c r="C9" s="47"/>
      <c r="D9" s="47"/>
      <c r="E9" s="47"/>
      <c r="F9" s="2"/>
    </row>
    <row r="10" spans="1:6" ht="24" customHeight="1" x14ac:dyDescent="0.35">
      <c r="A10" s="48" t="s">
        <v>147</v>
      </c>
      <c r="B10" s="47"/>
      <c r="C10" s="47"/>
      <c r="D10" s="47"/>
      <c r="E10" s="47"/>
      <c r="F10" s="2"/>
    </row>
    <row r="11" spans="1:6" ht="24" customHeight="1" x14ac:dyDescent="0.35">
      <c r="A11" s="48" t="s">
        <v>148</v>
      </c>
      <c r="B11" s="47"/>
      <c r="C11" s="47"/>
      <c r="D11" s="47"/>
      <c r="E11" s="47"/>
      <c r="F11" s="2"/>
    </row>
    <row r="12" spans="1:6" ht="24" customHeight="1" x14ac:dyDescent="0.35">
      <c r="A12" s="48" t="s">
        <v>142</v>
      </c>
      <c r="B12" s="47"/>
      <c r="C12" s="47"/>
      <c r="D12" s="47"/>
      <c r="E12" s="47"/>
      <c r="F12" s="2"/>
    </row>
    <row r="14" spans="1:6" x14ac:dyDescent="0.35">
      <c r="A14" s="43" t="s">
        <v>136</v>
      </c>
      <c r="B14" s="44"/>
      <c r="C14" s="44"/>
      <c r="D14" s="44"/>
      <c r="E14" s="44"/>
      <c r="F14" s="44"/>
    </row>
    <row r="15" spans="1:6" x14ac:dyDescent="0.35">
      <c r="A15" t="s">
        <v>137</v>
      </c>
    </row>
    <row r="16" spans="1:6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134</v>
      </c>
    </row>
    <row r="20" spans="1:1" x14ac:dyDescent="0.35">
      <c r="A20" t="s">
        <v>133</v>
      </c>
    </row>
    <row r="21" spans="1:1" x14ac:dyDescent="0.35">
      <c r="A21" t="s">
        <v>135</v>
      </c>
    </row>
  </sheetData>
  <sheetProtection algorithmName="SHA-512" hashValue="EfFbcFHtq7hMVSAGUmEtkbD72Mh8U+Z8ToHyfEijIgDrXc/9grDyQkY5rNjqrbwwaNX+Rln4aUHSLETjDbZxIg==" saltValue="uHnGIX+4EdYMNrQ6XyrRAQ==" spinCount="100000" sheet="1" objects="1" scenarios="1"/>
  <mergeCells count="7">
    <mergeCell ref="A11:E11"/>
    <mergeCell ref="A12:E12"/>
    <mergeCell ref="A1:E1"/>
    <mergeCell ref="A7:E7"/>
    <mergeCell ref="A8:E8"/>
    <mergeCell ref="A9:E9"/>
    <mergeCell ref="A10:E10"/>
  </mergeCells>
  <pageMargins left="0.39370078740157483" right="0.39370078740157483" top="0.39370078740157483" bottom="0.39370078740157483" header="0.31496062992125984" footer="0.31496062992125984"/>
  <pageSetup paperSize="9" orientation="landscape" r:id="rId1"/>
  <headerFooter>
    <oddFooter>&amp;LFee Illustration - 4.11 - Distributor_General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074CB-736D-434F-9B4F-555FFD3D7266}">
  <dimension ref="A1:H29"/>
  <sheetViews>
    <sheetView showGridLines="0" zoomScaleNormal="100" workbookViewId="0">
      <selection activeCell="E5" sqref="E5:G5"/>
    </sheetView>
  </sheetViews>
  <sheetFormatPr defaultColWidth="9.1796875" defaultRowHeight="12" x14ac:dyDescent="0.35"/>
  <cols>
    <col min="1" max="1" width="7.1796875" style="5" customWidth="1"/>
    <col min="2" max="2" width="49.453125" style="5" customWidth="1"/>
    <col min="3" max="3" width="5.1796875" style="5" customWidth="1"/>
    <col min="4" max="4" width="13.26953125" style="5" bestFit="1" customWidth="1"/>
    <col min="5" max="7" width="15.6328125" style="5" customWidth="1"/>
    <col min="8" max="16384" width="9.1796875" style="5"/>
  </cols>
  <sheetData>
    <row r="1" spans="1:7" ht="12.5" customHeight="1" x14ac:dyDescent="0.35">
      <c r="A1" s="65" t="s">
        <v>123</v>
      </c>
      <c r="B1" s="66"/>
      <c r="C1" s="66"/>
      <c r="D1" s="66"/>
      <c r="E1" s="66"/>
      <c r="F1" s="66"/>
      <c r="G1" s="67"/>
    </row>
    <row r="2" spans="1:7" x14ac:dyDescent="0.3">
      <c r="A2" s="68" t="s">
        <v>5</v>
      </c>
      <c r="B2" s="69"/>
      <c r="C2" s="70"/>
      <c r="D2" s="6" t="s">
        <v>100</v>
      </c>
      <c r="E2" s="50" t="s">
        <v>128</v>
      </c>
      <c r="F2" s="51"/>
      <c r="G2" s="52"/>
    </row>
    <row r="3" spans="1:7" ht="14.5" customHeight="1" x14ac:dyDescent="0.35">
      <c r="A3" s="49" t="s">
        <v>13</v>
      </c>
      <c r="B3" s="49"/>
      <c r="C3" s="49"/>
      <c r="D3" s="8" t="s">
        <v>14</v>
      </c>
      <c r="E3" s="53">
        <v>10000000</v>
      </c>
      <c r="F3" s="54"/>
      <c r="G3" s="55"/>
    </row>
    <row r="4" spans="1:7" ht="14.5" customHeight="1" x14ac:dyDescent="0.35">
      <c r="A4" s="49" t="s">
        <v>106</v>
      </c>
      <c r="B4" s="49"/>
      <c r="C4" s="49"/>
      <c r="D4" s="8" t="s">
        <v>15</v>
      </c>
      <c r="E4" s="56">
        <v>0.02</v>
      </c>
      <c r="F4" s="57"/>
      <c r="G4" s="58"/>
    </row>
    <row r="5" spans="1:7" ht="14.5" customHeight="1" x14ac:dyDescent="0.35">
      <c r="A5" s="49" t="s">
        <v>20</v>
      </c>
      <c r="B5" s="49"/>
      <c r="C5" s="49"/>
      <c r="D5" s="8" t="s">
        <v>17</v>
      </c>
      <c r="E5" s="56">
        <v>2.5000000000000001E-3</v>
      </c>
      <c r="F5" s="57"/>
      <c r="G5" s="58"/>
    </row>
    <row r="6" spans="1:7" ht="14.5" customHeight="1" x14ac:dyDescent="0.35">
      <c r="A6" s="49" t="s">
        <v>107</v>
      </c>
      <c r="B6" s="49"/>
      <c r="C6" s="49"/>
      <c r="D6" s="8" t="s">
        <v>19</v>
      </c>
      <c r="E6" s="59">
        <v>0</v>
      </c>
      <c r="F6" s="60"/>
      <c r="G6" s="61"/>
    </row>
    <row r="7" spans="1:7" ht="14.5" customHeight="1" x14ac:dyDescent="0.35">
      <c r="A7" s="49" t="s">
        <v>21</v>
      </c>
      <c r="B7" s="49"/>
      <c r="C7" s="49"/>
      <c r="D7" s="8" t="s">
        <v>22</v>
      </c>
      <c r="E7" s="59">
        <v>0</v>
      </c>
      <c r="F7" s="60"/>
      <c r="G7" s="61"/>
    </row>
    <row r="8" spans="1:7" ht="14.5" customHeight="1" x14ac:dyDescent="0.35">
      <c r="A8" s="49" t="s">
        <v>18</v>
      </c>
      <c r="B8" s="49"/>
      <c r="C8" s="49"/>
      <c r="D8" s="8" t="s">
        <v>23</v>
      </c>
      <c r="E8" s="56">
        <v>2E-3</v>
      </c>
      <c r="F8" s="57"/>
      <c r="G8" s="58"/>
    </row>
    <row r="9" spans="1:7" ht="14.5" customHeight="1" x14ac:dyDescent="0.3">
      <c r="A9" s="49" t="s">
        <v>108</v>
      </c>
      <c r="B9" s="49"/>
      <c r="C9" s="49"/>
      <c r="D9" s="8" t="s">
        <v>24</v>
      </c>
      <c r="E9" s="62" t="s">
        <v>25</v>
      </c>
      <c r="F9" s="63"/>
      <c r="G9" s="64"/>
    </row>
    <row r="10" spans="1:7" ht="14.5" customHeight="1" x14ac:dyDescent="0.35">
      <c r="A10" s="71"/>
      <c r="B10" s="72"/>
      <c r="C10" s="72"/>
      <c r="D10" s="73"/>
      <c r="E10" s="9" t="s">
        <v>9</v>
      </c>
      <c r="F10" s="9" t="s">
        <v>10</v>
      </c>
      <c r="G10" s="9" t="s">
        <v>11</v>
      </c>
    </row>
    <row r="11" spans="1:7" ht="25.5" customHeight="1" x14ac:dyDescent="0.35">
      <c r="A11" s="76" t="s">
        <v>4</v>
      </c>
      <c r="B11" s="79" t="s">
        <v>153</v>
      </c>
      <c r="C11" s="76" t="s">
        <v>56</v>
      </c>
      <c r="D11" s="76" t="s">
        <v>55</v>
      </c>
      <c r="E11" s="10" t="s">
        <v>96</v>
      </c>
      <c r="F11" s="10" t="s">
        <v>98</v>
      </c>
      <c r="G11" s="10" t="s">
        <v>12</v>
      </c>
    </row>
    <row r="12" spans="1:7" x14ac:dyDescent="0.35">
      <c r="A12" s="77"/>
      <c r="B12" s="80"/>
      <c r="C12" s="77"/>
      <c r="D12" s="77"/>
      <c r="E12" s="3">
        <v>0.2</v>
      </c>
      <c r="F12" s="3">
        <v>-0.2</v>
      </c>
      <c r="G12" s="3">
        <v>0</v>
      </c>
    </row>
    <row r="13" spans="1:7" x14ac:dyDescent="0.35">
      <c r="A13" s="78"/>
      <c r="B13" s="81"/>
      <c r="C13" s="78"/>
      <c r="D13" s="78"/>
      <c r="E13" s="11" t="s">
        <v>7</v>
      </c>
      <c r="F13" s="11" t="s">
        <v>7</v>
      </c>
      <c r="G13" s="11" t="s">
        <v>7</v>
      </c>
    </row>
    <row r="14" spans="1:7" ht="12" customHeight="1" x14ac:dyDescent="0.35">
      <c r="A14" s="12">
        <v>1</v>
      </c>
      <c r="B14" s="13" t="s">
        <v>27</v>
      </c>
      <c r="C14" s="13" t="s">
        <v>29</v>
      </c>
      <c r="D14" s="13" t="s">
        <v>32</v>
      </c>
      <c r="E14" s="14">
        <f>E3</f>
        <v>10000000</v>
      </c>
      <c r="F14" s="14">
        <f>E3</f>
        <v>10000000</v>
      </c>
      <c r="G14" s="14">
        <f>E3</f>
        <v>10000000</v>
      </c>
    </row>
    <row r="15" spans="1:7" ht="12" customHeight="1" x14ac:dyDescent="0.35">
      <c r="A15" s="15">
        <v>2</v>
      </c>
      <c r="B15" s="16" t="s">
        <v>28</v>
      </c>
      <c r="C15" s="16" t="s">
        <v>30</v>
      </c>
      <c r="D15" s="16" t="s">
        <v>33</v>
      </c>
      <c r="E15" s="17">
        <f>E14*E12</f>
        <v>2000000</v>
      </c>
      <c r="F15" s="17">
        <f>F14*F12</f>
        <v>-2000000</v>
      </c>
      <c r="G15" s="17">
        <f>G14*G12</f>
        <v>0</v>
      </c>
    </row>
    <row r="16" spans="1:7" s="18" customFormat="1" ht="12" customHeight="1" x14ac:dyDescent="0.35">
      <c r="A16" s="15">
        <v>3</v>
      </c>
      <c r="B16" s="16" t="s">
        <v>26</v>
      </c>
      <c r="C16" s="16" t="s">
        <v>31</v>
      </c>
      <c r="D16" s="16" t="s">
        <v>34</v>
      </c>
      <c r="E16" s="17">
        <f>E14+E15</f>
        <v>12000000</v>
      </c>
      <c r="F16" s="17">
        <f>F14+F15</f>
        <v>8000000</v>
      </c>
      <c r="G16" s="17">
        <f>G14+G15</f>
        <v>10000000</v>
      </c>
    </row>
    <row r="17" spans="1:8" s="18" customFormat="1" x14ac:dyDescent="0.35">
      <c r="A17" s="15">
        <v>4</v>
      </c>
      <c r="B17" s="16" t="s">
        <v>35</v>
      </c>
      <c r="C17" s="16" t="s">
        <v>36</v>
      </c>
      <c r="D17" s="16" t="s">
        <v>37</v>
      </c>
      <c r="E17" s="17">
        <f>(E14+E16)/2</f>
        <v>11000000</v>
      </c>
      <c r="F17" s="17">
        <f>(F14+F16)/2</f>
        <v>9000000</v>
      </c>
      <c r="G17" s="17">
        <f>(G14+G16)/2</f>
        <v>10000000</v>
      </c>
    </row>
    <row r="18" spans="1:8" s="18" customFormat="1" x14ac:dyDescent="0.35">
      <c r="A18" s="15">
        <v>5</v>
      </c>
      <c r="B18" s="16" t="s">
        <v>38</v>
      </c>
      <c r="C18" s="16"/>
      <c r="D18" s="16"/>
      <c r="E18" s="17"/>
      <c r="F18" s="17"/>
      <c r="G18" s="17"/>
    </row>
    <row r="19" spans="1:8" s="18" customFormat="1" x14ac:dyDescent="0.35">
      <c r="A19" s="15">
        <v>5.0999999999999996</v>
      </c>
      <c r="B19" s="16" t="s">
        <v>16</v>
      </c>
      <c r="C19" s="16" t="s">
        <v>41</v>
      </c>
      <c r="D19" s="16" t="s">
        <v>45</v>
      </c>
      <c r="E19" s="17">
        <f>E$17*-$E$5</f>
        <v>-27500</v>
      </c>
      <c r="F19" s="17">
        <f>F$17*-$E$5</f>
        <v>-22500</v>
      </c>
      <c r="G19" s="17">
        <f>G$17*-$E$5</f>
        <v>-25000</v>
      </c>
    </row>
    <row r="20" spans="1:8" x14ac:dyDescent="0.35">
      <c r="A20" s="15">
        <v>5.2</v>
      </c>
      <c r="B20" s="16" t="s">
        <v>39</v>
      </c>
      <c r="C20" s="16" t="s">
        <v>42</v>
      </c>
      <c r="D20" s="16" t="s">
        <v>46</v>
      </c>
      <c r="E20" s="17">
        <f>E$17*-$E$8</f>
        <v>-22000</v>
      </c>
      <c r="F20" s="17">
        <f>F$17*-$E$8</f>
        <v>-18000</v>
      </c>
      <c r="G20" s="17">
        <f>G$17*-$E$8</f>
        <v>-20000</v>
      </c>
    </row>
    <row r="21" spans="1:8" x14ac:dyDescent="0.35">
      <c r="A21" s="15">
        <v>5.3</v>
      </c>
      <c r="B21" s="16" t="s">
        <v>105</v>
      </c>
      <c r="C21" s="16" t="s">
        <v>43</v>
      </c>
      <c r="D21" s="16" t="s">
        <v>47</v>
      </c>
      <c r="E21" s="17">
        <f>(E17+E19+E20)*-$E$4</f>
        <v>-219010</v>
      </c>
      <c r="F21" s="17">
        <f>(F17+F19+F20)*-$E$4</f>
        <v>-179190</v>
      </c>
      <c r="G21" s="17">
        <f>(G17+G19+G20)*-$E$4</f>
        <v>-199100</v>
      </c>
      <c r="H21" s="19"/>
    </row>
    <row r="22" spans="1:8" x14ac:dyDescent="0.35">
      <c r="A22" s="15"/>
      <c r="B22" s="16" t="s">
        <v>40</v>
      </c>
      <c r="C22" s="16" t="s">
        <v>44</v>
      </c>
      <c r="D22" s="16" t="s">
        <v>48</v>
      </c>
      <c r="E22" s="17">
        <f>SUM(E19:E21)</f>
        <v>-268510</v>
      </c>
      <c r="F22" s="17">
        <f>SUM(F19:F21)</f>
        <v>-219690</v>
      </c>
      <c r="G22" s="17">
        <f>SUM(G19:G21)</f>
        <v>-244100</v>
      </c>
    </row>
    <row r="23" spans="1:8" s="18" customFormat="1" ht="12" customHeight="1" x14ac:dyDescent="0.35">
      <c r="A23" s="12">
        <v>6</v>
      </c>
      <c r="B23" s="13" t="s">
        <v>50</v>
      </c>
      <c r="C23" s="13" t="s">
        <v>51</v>
      </c>
      <c r="D23" s="13" t="s">
        <v>49</v>
      </c>
      <c r="E23" s="14">
        <f>E14+E15+E22</f>
        <v>11731490</v>
      </c>
      <c r="F23" s="14">
        <f t="shared" ref="F23:G23" si="0">F14+F15+F22</f>
        <v>7780310</v>
      </c>
      <c r="G23" s="14">
        <f t="shared" si="0"/>
        <v>9755900</v>
      </c>
    </row>
    <row r="24" spans="1:8" x14ac:dyDescent="0.35">
      <c r="A24" s="15">
        <v>7</v>
      </c>
      <c r="B24" s="16" t="s">
        <v>53</v>
      </c>
      <c r="C24" s="16" t="s">
        <v>52</v>
      </c>
      <c r="D24" s="16" t="s">
        <v>54</v>
      </c>
      <c r="E24" s="20">
        <f>E23/E14-1</f>
        <v>0.173149</v>
      </c>
      <c r="F24" s="20">
        <f>F23/F14-1</f>
        <v>-0.22196899999999997</v>
      </c>
      <c r="G24" s="20">
        <f>G23/G14-1</f>
        <v>-2.4410000000000043E-2</v>
      </c>
    </row>
    <row r="26" spans="1:8" x14ac:dyDescent="0.35">
      <c r="A26" s="18"/>
      <c r="B26" s="18"/>
      <c r="C26" s="18"/>
      <c r="E26" s="75"/>
      <c r="F26" s="75"/>
    </row>
    <row r="27" spans="1:8" x14ac:dyDescent="0.35">
      <c r="A27" s="21"/>
      <c r="B27" s="21"/>
      <c r="C27" s="21"/>
      <c r="D27" s="22"/>
      <c r="E27" s="74"/>
      <c r="F27" s="74"/>
    </row>
    <row r="28" spans="1:8" x14ac:dyDescent="0.35">
      <c r="A28" s="21"/>
      <c r="B28" s="21"/>
      <c r="C28" s="21"/>
      <c r="D28" s="22"/>
      <c r="E28" s="74"/>
      <c r="F28" s="74"/>
    </row>
    <row r="29" spans="1:8" x14ac:dyDescent="0.35">
      <c r="E29" s="74"/>
      <c r="F29" s="74"/>
    </row>
  </sheetData>
  <sheetProtection algorithmName="SHA-512" hashValue="0dLRsNLastl9qYgP8xSOeS6MySd6ijN+bypqUm0cohE3bQN70EP+rAD0dKcbQ17Q1YYS0mSCFl20sHORLRmSww==" saltValue="w7wrtSwOCdsUxA2lpr8YXQ==" spinCount="100000" sheet="1" objects="1" scenarios="1"/>
  <mergeCells count="26">
    <mergeCell ref="A10:D10"/>
    <mergeCell ref="E27:F27"/>
    <mergeCell ref="E28:F28"/>
    <mergeCell ref="E29:F29"/>
    <mergeCell ref="E26:F26"/>
    <mergeCell ref="A11:A13"/>
    <mergeCell ref="B11:B13"/>
    <mergeCell ref="C11:C13"/>
    <mergeCell ref="D11:D13"/>
    <mergeCell ref="A1:G1"/>
    <mergeCell ref="A2:C2"/>
    <mergeCell ref="A3:C3"/>
    <mergeCell ref="A4:C4"/>
    <mergeCell ref="A5:C5"/>
    <mergeCell ref="A6:C6"/>
    <mergeCell ref="A7:C7"/>
    <mergeCell ref="A8:C8"/>
    <mergeCell ref="A9:C9"/>
    <mergeCell ref="E2:G2"/>
    <mergeCell ref="E3:G3"/>
    <mergeCell ref="E4:G4"/>
    <mergeCell ref="E5:G5"/>
    <mergeCell ref="E6:G6"/>
    <mergeCell ref="E7:G7"/>
    <mergeCell ref="E8:G8"/>
    <mergeCell ref="E9:G9"/>
  </mergeCells>
  <pageMargins left="0.39370078740157483" right="0.39370078740157483" top="0.39370078740157483" bottom="0.39370078740157483" header="0.31496062992125984" footer="0.31496062992125984"/>
  <pageSetup paperSize="9" orientation="landscape" r:id="rId1"/>
  <headerFooter>
    <oddFooter>&amp;LFee Illustration - 4.11 - Illustration under 3 different scenarios in a single year for Fixed Fee Structure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BDBDF-EDD6-43F9-B755-C47E2B748E78}">
  <dimension ref="A1:G35"/>
  <sheetViews>
    <sheetView showGridLines="0" zoomScaleNormal="100" workbookViewId="0">
      <selection sqref="A1:G1"/>
    </sheetView>
  </sheetViews>
  <sheetFormatPr defaultColWidth="9.1796875" defaultRowHeight="12" x14ac:dyDescent="0.35"/>
  <cols>
    <col min="1" max="1" width="7.1796875" style="5" bestFit="1" customWidth="1"/>
    <col min="2" max="2" width="64.1796875" style="39" customWidth="1"/>
    <col min="3" max="3" width="3.7265625" style="39" bestFit="1" customWidth="1"/>
    <col min="4" max="4" width="14.26953125" style="5" bestFit="1" customWidth="1"/>
    <col min="5" max="7" width="12.6328125" style="5" customWidth="1"/>
    <col min="8" max="16384" width="9.1796875" style="5"/>
  </cols>
  <sheetData>
    <row r="1" spans="1:7" ht="12.5" customHeight="1" x14ac:dyDescent="0.35">
      <c r="A1" s="87" t="s">
        <v>122</v>
      </c>
      <c r="B1" s="88"/>
      <c r="C1" s="88"/>
      <c r="D1" s="88"/>
      <c r="E1" s="88"/>
      <c r="F1" s="88"/>
      <c r="G1" s="89"/>
    </row>
    <row r="2" spans="1:7" ht="14.5" customHeight="1" x14ac:dyDescent="0.3">
      <c r="A2" s="68" t="s">
        <v>5</v>
      </c>
      <c r="B2" s="69"/>
      <c r="C2" s="70"/>
      <c r="D2" s="6" t="s">
        <v>100</v>
      </c>
      <c r="E2" s="82" t="s">
        <v>128</v>
      </c>
      <c r="F2" s="82"/>
      <c r="G2" s="82"/>
    </row>
    <row r="3" spans="1:7" ht="14.5" customHeight="1" x14ac:dyDescent="0.35">
      <c r="A3" s="49" t="s">
        <v>13</v>
      </c>
      <c r="B3" s="49"/>
      <c r="C3" s="49"/>
      <c r="D3" s="8" t="s">
        <v>14</v>
      </c>
      <c r="E3" s="83">
        <v>5000000</v>
      </c>
      <c r="F3" s="83"/>
      <c r="G3" s="83"/>
    </row>
    <row r="4" spans="1:7" ht="14.5" customHeight="1" x14ac:dyDescent="0.35">
      <c r="A4" s="49" t="s">
        <v>106</v>
      </c>
      <c r="B4" s="49"/>
      <c r="C4" s="49"/>
      <c r="D4" s="8" t="s">
        <v>15</v>
      </c>
      <c r="E4" s="84">
        <v>1.4999999999999999E-2</v>
      </c>
      <c r="F4" s="84"/>
      <c r="G4" s="84"/>
    </row>
    <row r="5" spans="1:7" ht="14.5" customHeight="1" x14ac:dyDescent="0.35">
      <c r="A5" s="49" t="s">
        <v>20</v>
      </c>
      <c r="B5" s="49"/>
      <c r="C5" s="49"/>
      <c r="D5" s="8" t="s">
        <v>17</v>
      </c>
      <c r="E5" s="84">
        <v>2.5000000000000001E-3</v>
      </c>
      <c r="F5" s="84"/>
      <c r="G5" s="84"/>
    </row>
    <row r="6" spans="1:7" ht="14.5" customHeight="1" x14ac:dyDescent="0.35">
      <c r="A6" s="49" t="s">
        <v>107</v>
      </c>
      <c r="B6" s="49"/>
      <c r="C6" s="49"/>
      <c r="D6" s="8" t="s">
        <v>19</v>
      </c>
      <c r="E6" s="84">
        <v>0.15</v>
      </c>
      <c r="F6" s="85"/>
      <c r="G6" s="85"/>
    </row>
    <row r="7" spans="1:7" ht="14.5" customHeight="1" x14ac:dyDescent="0.35">
      <c r="A7" s="49" t="s">
        <v>21</v>
      </c>
      <c r="B7" s="49"/>
      <c r="C7" s="49"/>
      <c r="D7" s="8" t="s">
        <v>22</v>
      </c>
      <c r="E7" s="84">
        <v>0.08</v>
      </c>
      <c r="F7" s="85"/>
      <c r="G7" s="85"/>
    </row>
    <row r="8" spans="1:7" ht="14.5" customHeight="1" x14ac:dyDescent="0.35">
      <c r="A8" s="49" t="s">
        <v>18</v>
      </c>
      <c r="B8" s="49"/>
      <c r="C8" s="49"/>
      <c r="D8" s="8" t="s">
        <v>23</v>
      </c>
      <c r="E8" s="84">
        <v>2E-3</v>
      </c>
      <c r="F8" s="85"/>
      <c r="G8" s="85"/>
    </row>
    <row r="9" spans="1:7" ht="14.5" customHeight="1" x14ac:dyDescent="0.35">
      <c r="A9" s="49" t="s">
        <v>108</v>
      </c>
      <c r="B9" s="49"/>
      <c r="C9" s="49"/>
      <c r="D9" s="8" t="s">
        <v>24</v>
      </c>
      <c r="E9" s="86" t="s">
        <v>126</v>
      </c>
      <c r="F9" s="86"/>
      <c r="G9" s="86"/>
    </row>
    <row r="10" spans="1:7" ht="14.5" customHeight="1" x14ac:dyDescent="0.35">
      <c r="A10" s="90" t="s">
        <v>120</v>
      </c>
      <c r="B10" s="90"/>
      <c r="C10" s="90"/>
      <c r="D10" s="90"/>
      <c r="E10" s="9" t="s">
        <v>9</v>
      </c>
      <c r="F10" s="9" t="s">
        <v>10</v>
      </c>
      <c r="G10" s="9" t="s">
        <v>11</v>
      </c>
    </row>
    <row r="11" spans="1:7" ht="36" x14ac:dyDescent="0.35">
      <c r="A11" s="91" t="s">
        <v>4</v>
      </c>
      <c r="B11" s="79" t="s">
        <v>152</v>
      </c>
      <c r="C11" s="91"/>
      <c r="D11" s="91" t="s">
        <v>6</v>
      </c>
      <c r="E11" s="10" t="s">
        <v>96</v>
      </c>
      <c r="F11" s="10" t="s">
        <v>97</v>
      </c>
      <c r="G11" s="10" t="s">
        <v>12</v>
      </c>
    </row>
    <row r="12" spans="1:7" x14ac:dyDescent="0.35">
      <c r="A12" s="91"/>
      <c r="B12" s="80"/>
      <c r="C12" s="91"/>
      <c r="D12" s="91"/>
      <c r="E12" s="4">
        <v>0.2</v>
      </c>
      <c r="F12" s="4">
        <v>-0.2</v>
      </c>
      <c r="G12" s="4">
        <v>0</v>
      </c>
    </row>
    <row r="13" spans="1:7" x14ac:dyDescent="0.35">
      <c r="A13" s="91"/>
      <c r="B13" s="81"/>
      <c r="C13" s="91"/>
      <c r="D13" s="91"/>
      <c r="E13" s="11" t="s">
        <v>7</v>
      </c>
      <c r="F13" s="11" t="s">
        <v>7</v>
      </c>
      <c r="G13" s="11" t="s">
        <v>7</v>
      </c>
    </row>
    <row r="14" spans="1:7" x14ac:dyDescent="0.35">
      <c r="A14" s="12">
        <v>1</v>
      </c>
      <c r="B14" s="23" t="s">
        <v>57</v>
      </c>
      <c r="C14" s="24" t="s">
        <v>29</v>
      </c>
      <c r="D14" s="25" t="s">
        <v>74</v>
      </c>
      <c r="E14" s="26">
        <f>E3</f>
        <v>5000000</v>
      </c>
      <c r="F14" s="26">
        <f>E3</f>
        <v>5000000</v>
      </c>
      <c r="G14" s="26">
        <f>E3</f>
        <v>5000000</v>
      </c>
    </row>
    <row r="15" spans="1:7" x14ac:dyDescent="0.35">
      <c r="A15" s="15">
        <v>2</v>
      </c>
      <c r="B15" s="27" t="s">
        <v>58</v>
      </c>
      <c r="C15" s="8" t="s">
        <v>30</v>
      </c>
      <c r="D15" s="28" t="s">
        <v>75</v>
      </c>
      <c r="E15" s="29">
        <f>E14*E12</f>
        <v>1000000</v>
      </c>
      <c r="F15" s="29">
        <f>F14*F12</f>
        <v>-1000000</v>
      </c>
      <c r="G15" s="29">
        <f>G14*G12</f>
        <v>0</v>
      </c>
    </row>
    <row r="16" spans="1:7" s="18" customFormat="1" x14ac:dyDescent="0.35">
      <c r="A16" s="15">
        <v>3</v>
      </c>
      <c r="B16" s="27" t="s">
        <v>59</v>
      </c>
      <c r="C16" s="8" t="s">
        <v>31</v>
      </c>
      <c r="D16" s="28" t="s">
        <v>76</v>
      </c>
      <c r="E16" s="29">
        <f>E14+E15</f>
        <v>6000000</v>
      </c>
      <c r="F16" s="29">
        <f>F14+F15</f>
        <v>4000000</v>
      </c>
      <c r="G16" s="29">
        <f>G14+G15</f>
        <v>5000000</v>
      </c>
    </row>
    <row r="17" spans="1:7" s="18" customFormat="1" x14ac:dyDescent="0.35">
      <c r="A17" s="15">
        <v>4</v>
      </c>
      <c r="B17" s="27" t="s">
        <v>60</v>
      </c>
      <c r="C17" s="8" t="s">
        <v>36</v>
      </c>
      <c r="D17" s="28" t="s">
        <v>77</v>
      </c>
      <c r="E17" s="29">
        <f>(E14+E16)/2</f>
        <v>5500000</v>
      </c>
      <c r="F17" s="29">
        <f>(F14+F16)/2</f>
        <v>4500000</v>
      </c>
      <c r="G17" s="29">
        <f>(G14+G16)/2</f>
        <v>5000000</v>
      </c>
    </row>
    <row r="18" spans="1:7" s="18" customFormat="1" x14ac:dyDescent="0.35">
      <c r="A18" s="15">
        <v>5</v>
      </c>
      <c r="B18" s="16" t="s">
        <v>38</v>
      </c>
      <c r="C18" s="30"/>
      <c r="D18" s="31"/>
      <c r="E18" s="32"/>
      <c r="F18" s="32"/>
      <c r="G18" s="32"/>
    </row>
    <row r="19" spans="1:7" x14ac:dyDescent="0.35">
      <c r="A19" s="15">
        <v>5.0999999999999996</v>
      </c>
      <c r="B19" s="16" t="s">
        <v>16</v>
      </c>
      <c r="C19" s="8" t="s">
        <v>41</v>
      </c>
      <c r="D19" s="28" t="s">
        <v>91</v>
      </c>
      <c r="E19" s="29">
        <f>E$17*-$E$5</f>
        <v>-13750</v>
      </c>
      <c r="F19" s="29">
        <f>F$17*-$E$5</f>
        <v>-11250</v>
      </c>
      <c r="G19" s="29">
        <f>G$17*-$E$5</f>
        <v>-12500</v>
      </c>
    </row>
    <row r="20" spans="1:7" x14ac:dyDescent="0.35">
      <c r="A20" s="15">
        <v>5.2</v>
      </c>
      <c r="B20" s="16" t="s">
        <v>39</v>
      </c>
      <c r="C20" s="8" t="s">
        <v>42</v>
      </c>
      <c r="D20" s="28" t="s">
        <v>92</v>
      </c>
      <c r="E20" s="29">
        <f>E$17*-$E$8</f>
        <v>-11000</v>
      </c>
      <c r="F20" s="29">
        <f>F$17*-$E$8</f>
        <v>-9000</v>
      </c>
      <c r="G20" s="29">
        <f>G$17*-$E$8</f>
        <v>-10000</v>
      </c>
    </row>
    <row r="21" spans="1:7" x14ac:dyDescent="0.35">
      <c r="A21" s="15">
        <v>5.3</v>
      </c>
      <c r="B21" s="16" t="s">
        <v>105</v>
      </c>
      <c r="C21" s="8" t="s">
        <v>43</v>
      </c>
      <c r="D21" s="27" t="s">
        <v>93</v>
      </c>
      <c r="E21" s="29">
        <f>(E17+E19+E20)*-$E$4</f>
        <v>-82128.75</v>
      </c>
      <c r="F21" s="29">
        <f>(F17+F19+F20)*-$E$4</f>
        <v>-67196.25</v>
      </c>
      <c r="G21" s="29">
        <f>(G17+G19+G20)*-$E$4</f>
        <v>-74662.5</v>
      </c>
    </row>
    <row r="22" spans="1:7" x14ac:dyDescent="0.35">
      <c r="A22" s="15"/>
      <c r="B22" s="16" t="s">
        <v>40</v>
      </c>
      <c r="C22" s="8" t="s">
        <v>44</v>
      </c>
      <c r="D22" s="27" t="s">
        <v>48</v>
      </c>
      <c r="E22" s="29">
        <f>SUM(E19:E21)</f>
        <v>-106878.75</v>
      </c>
      <c r="F22" s="29">
        <f>SUM(F19:F21)</f>
        <v>-87446.25</v>
      </c>
      <c r="G22" s="29">
        <f>SUM(G19:G21)</f>
        <v>-97162.5</v>
      </c>
    </row>
    <row r="23" spans="1:7" x14ac:dyDescent="0.35">
      <c r="A23" s="12">
        <v>7</v>
      </c>
      <c r="B23" s="23" t="s">
        <v>61</v>
      </c>
      <c r="C23" s="24" t="s">
        <v>51</v>
      </c>
      <c r="D23" s="23" t="s">
        <v>49</v>
      </c>
      <c r="E23" s="14">
        <f>E16+E22</f>
        <v>5893121.25</v>
      </c>
      <c r="F23" s="14">
        <f>F16+F22</f>
        <v>3912553.75</v>
      </c>
      <c r="G23" s="14">
        <f>G16+G22</f>
        <v>4902837.5</v>
      </c>
    </row>
    <row r="24" spans="1:7" ht="12" customHeight="1" x14ac:dyDescent="0.35">
      <c r="A24" s="15">
        <v>8</v>
      </c>
      <c r="B24" s="27" t="s">
        <v>71</v>
      </c>
      <c r="C24" s="8" t="s">
        <v>52</v>
      </c>
      <c r="D24" s="33"/>
      <c r="E24" s="29">
        <f>E14</f>
        <v>5000000</v>
      </c>
      <c r="F24" s="29">
        <f>F14</f>
        <v>5000000</v>
      </c>
      <c r="G24" s="29">
        <f>G14</f>
        <v>5000000</v>
      </c>
    </row>
    <row r="25" spans="1:7" ht="26" customHeight="1" x14ac:dyDescent="0.35">
      <c r="A25" s="15">
        <v>9</v>
      </c>
      <c r="B25" s="27" t="s">
        <v>90</v>
      </c>
      <c r="C25" s="8" t="s">
        <v>78</v>
      </c>
      <c r="D25" s="7" t="s">
        <v>94</v>
      </c>
      <c r="E25" s="29">
        <f>E14*$E$7</f>
        <v>400000</v>
      </c>
      <c r="F25" s="29">
        <f>F14*$E$7</f>
        <v>400000</v>
      </c>
      <c r="G25" s="29">
        <f>G14*$E$7</f>
        <v>400000</v>
      </c>
    </row>
    <row r="26" spans="1:7" ht="24" x14ac:dyDescent="0.35">
      <c r="A26" s="12">
        <v>10</v>
      </c>
      <c r="B26" s="23" t="s">
        <v>62</v>
      </c>
      <c r="C26" s="24" t="s">
        <v>79</v>
      </c>
      <c r="D26" s="23" t="s">
        <v>80</v>
      </c>
      <c r="E26" s="34" t="str">
        <f>IF(E23&gt;(E24+E25),("Yes"),("No Pfee"))</f>
        <v>Yes</v>
      </c>
      <c r="F26" s="34" t="str">
        <f>IF(F23&gt;(F24+F25),("Yes"),("No Pfee"))</f>
        <v>No Pfee</v>
      </c>
      <c r="G26" s="34" t="str">
        <f>IF(G23&gt;(G24+G25),("Yes"),("No Pfee"))</f>
        <v>No Pfee</v>
      </c>
    </row>
    <row r="27" spans="1:7" ht="12" customHeight="1" x14ac:dyDescent="0.35">
      <c r="A27" s="15">
        <v>11</v>
      </c>
      <c r="B27" s="27" t="s">
        <v>63</v>
      </c>
      <c r="C27" s="27"/>
      <c r="D27" s="33"/>
      <c r="E27" s="35"/>
      <c r="F27" s="35"/>
      <c r="G27" s="35"/>
    </row>
    <row r="28" spans="1:7" ht="12" customHeight="1" x14ac:dyDescent="0.35">
      <c r="A28" s="15">
        <v>12</v>
      </c>
      <c r="B28" s="36" t="s">
        <v>64</v>
      </c>
      <c r="C28" s="27" t="s">
        <v>114</v>
      </c>
      <c r="D28" s="33" t="s">
        <v>115</v>
      </c>
      <c r="E28" s="35">
        <f>E23-E24</f>
        <v>893121.25</v>
      </c>
      <c r="F28" s="35">
        <f>F23-F24</f>
        <v>-1087446.25</v>
      </c>
      <c r="G28" s="35">
        <f>G23-G24</f>
        <v>-97162.5</v>
      </c>
    </row>
    <row r="29" spans="1:7" ht="12" customHeight="1" x14ac:dyDescent="0.35">
      <c r="A29" s="15">
        <v>13</v>
      </c>
      <c r="B29" s="27" t="s">
        <v>8</v>
      </c>
      <c r="C29" s="27" t="s">
        <v>113</v>
      </c>
      <c r="D29" s="33" t="s">
        <v>116</v>
      </c>
      <c r="E29" s="35">
        <f>IF(E28&lt;=0,0,E28-E25)</f>
        <v>493121.25</v>
      </c>
      <c r="F29" s="35">
        <f>IF(F28&lt;=0,0,F28-F25)</f>
        <v>0</v>
      </c>
      <c r="G29" s="35">
        <f>IF(G28&lt;=0,0,G28-G25)</f>
        <v>0</v>
      </c>
    </row>
    <row r="30" spans="1:7" ht="24" x14ac:dyDescent="0.35">
      <c r="A30" s="15">
        <v>14</v>
      </c>
      <c r="B30" s="27" t="s">
        <v>65</v>
      </c>
      <c r="C30" s="27" t="s">
        <v>109</v>
      </c>
      <c r="D30" s="33" t="s">
        <v>112</v>
      </c>
      <c r="E30" s="35">
        <f>IF(E29&lt;=0,0,IF(AND(E29&gt;0,E29&lt;=E28),E29,E28))</f>
        <v>493121.25</v>
      </c>
      <c r="F30" s="35">
        <f>IF(F29&lt;=0,0,IF(AND(F29&gt;0,F29&lt;=F28),F29,F28))</f>
        <v>0</v>
      </c>
      <c r="G30" s="35">
        <f>IF(G29&lt;=0,0,IF(AND(G29&gt;0,G29&lt;=G28),G29,G28))</f>
        <v>0</v>
      </c>
    </row>
    <row r="31" spans="1:7" ht="12" customHeight="1" x14ac:dyDescent="0.35">
      <c r="A31" s="15">
        <v>15</v>
      </c>
      <c r="B31" s="27" t="s">
        <v>89</v>
      </c>
      <c r="C31" s="8" t="s">
        <v>81</v>
      </c>
      <c r="D31" s="7" t="s">
        <v>95</v>
      </c>
      <c r="E31" s="35">
        <f>(IF(E30&lt;0,0,-E30*$E$6))</f>
        <v>-73968.1875</v>
      </c>
      <c r="F31" s="35">
        <f>(IF(F30&lt;0,0,-F30*$E$6))</f>
        <v>0</v>
      </c>
      <c r="G31" s="35">
        <f>(IF(G30&lt;0,0,-G30*$E$6))</f>
        <v>0</v>
      </c>
    </row>
    <row r="32" spans="1:7" ht="12" customHeight="1" x14ac:dyDescent="0.35">
      <c r="A32" s="12">
        <v>16</v>
      </c>
      <c r="B32" s="23" t="s">
        <v>66</v>
      </c>
      <c r="C32" s="24" t="s">
        <v>82</v>
      </c>
      <c r="D32" s="23" t="s">
        <v>83</v>
      </c>
      <c r="E32" s="37">
        <f>E23+E31</f>
        <v>5819153.0625</v>
      </c>
      <c r="F32" s="37">
        <f>F23+F31</f>
        <v>3912553.75</v>
      </c>
      <c r="G32" s="37">
        <f>G23+G31</f>
        <v>4902837.5</v>
      </c>
    </row>
    <row r="33" spans="1:7" x14ac:dyDescent="0.35">
      <c r="A33" s="15">
        <v>17</v>
      </c>
      <c r="B33" s="36" t="s">
        <v>67</v>
      </c>
      <c r="C33" s="8" t="s">
        <v>84</v>
      </c>
      <c r="D33" s="27" t="s">
        <v>85</v>
      </c>
      <c r="E33" s="38">
        <f>E32/E14-1</f>
        <v>0.16383061249999997</v>
      </c>
      <c r="F33" s="38">
        <f>F32/F14-1</f>
        <v>-0.21748924999999997</v>
      </c>
      <c r="G33" s="38">
        <f>G32/G14-1</f>
        <v>-1.9432499999999964E-2</v>
      </c>
    </row>
    <row r="34" spans="1:7" ht="24" x14ac:dyDescent="0.35">
      <c r="A34" s="15">
        <v>18</v>
      </c>
      <c r="B34" s="27" t="s">
        <v>68</v>
      </c>
      <c r="C34" s="8" t="s">
        <v>86</v>
      </c>
      <c r="D34" s="27" t="s">
        <v>87</v>
      </c>
      <c r="E34" s="35">
        <f>MAX(E24,E32)</f>
        <v>5819153.0625</v>
      </c>
      <c r="F34" s="35">
        <f>MAX(F24,F32)</f>
        <v>5000000</v>
      </c>
      <c r="G34" s="35">
        <f>MAX(G24,G32)</f>
        <v>5000000</v>
      </c>
    </row>
    <row r="35" spans="1:7" ht="24" x14ac:dyDescent="0.35">
      <c r="A35" s="15">
        <v>19</v>
      </c>
      <c r="B35" s="27" t="s">
        <v>69</v>
      </c>
      <c r="C35" s="8" t="s">
        <v>86</v>
      </c>
      <c r="D35" s="27" t="s">
        <v>88</v>
      </c>
      <c r="E35" s="35">
        <f>MAX(E23,E24)</f>
        <v>5893121.25</v>
      </c>
      <c r="F35" s="35">
        <f>MAX(F23,F24)</f>
        <v>5000000</v>
      </c>
      <c r="G35" s="35">
        <f>MAX(G23,G24)</f>
        <v>5000000</v>
      </c>
    </row>
  </sheetData>
  <sheetProtection algorithmName="SHA-512" hashValue="vvZftZgoiy8ZDuYJC86MTSbzs6UFZPWIWb130sM9Zr2U8ePOqdLW2xp3dzYlM/1j0LMOlKFzVwxCuJyTOePKAA==" saltValue="j+ylugrCxL3UPYCPhQpK1Q==" spinCount="100000" sheet="1" objects="1" scenarios="1"/>
  <mergeCells count="22">
    <mergeCell ref="A10:D10"/>
    <mergeCell ref="A11:A13"/>
    <mergeCell ref="B11:B13"/>
    <mergeCell ref="C11:C13"/>
    <mergeCell ref="D11:D13"/>
    <mergeCell ref="A1:G1"/>
    <mergeCell ref="A2:C2"/>
    <mergeCell ref="A3:C3"/>
    <mergeCell ref="A4:C4"/>
    <mergeCell ref="A5:C5"/>
    <mergeCell ref="A6:C6"/>
    <mergeCell ref="A7:C7"/>
    <mergeCell ref="A8:C8"/>
    <mergeCell ref="A9:C9"/>
    <mergeCell ref="E2:G2"/>
    <mergeCell ref="E3:G3"/>
    <mergeCell ref="E4:G4"/>
    <mergeCell ref="E5:G5"/>
    <mergeCell ref="E6:G6"/>
    <mergeCell ref="E7:G7"/>
    <mergeCell ref="E8:G8"/>
    <mergeCell ref="E9:G9"/>
  </mergeCells>
  <pageMargins left="0.39370078740157483" right="0.39370078740157483" top="0.39370078740157483" bottom="0.39370078740157483" header="0.31496062992125984" footer="0.31496062992125984"/>
  <pageSetup paperSize="9" orientation="landscape" r:id="rId1"/>
  <headerFooter>
    <oddFooter>&amp;LFee Illustration - 4.11 -Illustration under 3 different scenarios in a single year for Semi Variable Fee Structure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6"/>
  <sheetViews>
    <sheetView showGridLines="0" zoomScaleNormal="100" workbookViewId="0">
      <selection activeCell="F13" sqref="F13"/>
    </sheetView>
  </sheetViews>
  <sheetFormatPr defaultColWidth="9.1796875" defaultRowHeight="12" x14ac:dyDescent="0.35"/>
  <cols>
    <col min="1" max="1" width="7.1796875" style="5" customWidth="1"/>
    <col min="2" max="2" width="48.54296875" style="39" customWidth="1"/>
    <col min="3" max="3" width="3.7265625" style="39" bestFit="1" customWidth="1"/>
    <col min="4" max="4" width="13.1796875" style="5" customWidth="1"/>
    <col min="5" max="9" width="11.1796875" style="5" customWidth="1"/>
    <col min="10" max="16384" width="9.1796875" style="5"/>
  </cols>
  <sheetData>
    <row r="1" spans="1:9" ht="12.5" customHeight="1" x14ac:dyDescent="0.35">
      <c r="A1" s="96" t="s">
        <v>118</v>
      </c>
      <c r="B1" s="97"/>
      <c r="C1" s="97"/>
      <c r="D1" s="97"/>
      <c r="E1" s="97"/>
      <c r="F1" s="97"/>
      <c r="G1" s="97"/>
      <c r="H1" s="97"/>
      <c r="I1" s="97"/>
    </row>
    <row r="2" spans="1:9" ht="14.5" customHeight="1" x14ac:dyDescent="0.3">
      <c r="A2" s="68" t="s">
        <v>5</v>
      </c>
      <c r="B2" s="69"/>
      <c r="C2" s="70"/>
      <c r="D2" s="6" t="s">
        <v>100</v>
      </c>
      <c r="E2" s="82" t="s">
        <v>128</v>
      </c>
      <c r="F2" s="82"/>
      <c r="G2" s="82"/>
      <c r="H2" s="82"/>
      <c r="I2" s="82"/>
    </row>
    <row r="3" spans="1:9" ht="14.5" customHeight="1" x14ac:dyDescent="0.3">
      <c r="A3" s="49" t="s">
        <v>13</v>
      </c>
      <c r="B3" s="49"/>
      <c r="C3" s="49"/>
      <c r="D3" s="8" t="s">
        <v>14</v>
      </c>
      <c r="E3" s="92">
        <v>5000000</v>
      </c>
      <c r="F3" s="93"/>
      <c r="G3" s="93"/>
      <c r="H3" s="93"/>
      <c r="I3" s="93"/>
    </row>
    <row r="4" spans="1:9" ht="14.5" customHeight="1" x14ac:dyDescent="0.3">
      <c r="A4" s="49" t="s">
        <v>106</v>
      </c>
      <c r="B4" s="49"/>
      <c r="C4" s="49"/>
      <c r="D4" s="8" t="s">
        <v>15</v>
      </c>
      <c r="E4" s="94">
        <v>1.2500000000000001E-2</v>
      </c>
      <c r="F4" s="93"/>
      <c r="G4" s="93"/>
      <c r="H4" s="93"/>
      <c r="I4" s="93"/>
    </row>
    <row r="5" spans="1:9" ht="14.5" customHeight="1" x14ac:dyDescent="0.3">
      <c r="A5" s="49" t="s">
        <v>20</v>
      </c>
      <c r="B5" s="49"/>
      <c r="C5" s="49"/>
      <c r="D5" s="8" t="s">
        <v>17</v>
      </c>
      <c r="E5" s="94">
        <v>2.5000000000000001E-3</v>
      </c>
      <c r="F5" s="93"/>
      <c r="G5" s="93"/>
      <c r="H5" s="93"/>
      <c r="I5" s="93"/>
    </row>
    <row r="6" spans="1:9" ht="14.5" customHeight="1" x14ac:dyDescent="0.3">
      <c r="A6" s="49" t="s">
        <v>107</v>
      </c>
      <c r="B6" s="49"/>
      <c r="C6" s="49"/>
      <c r="D6" s="8" t="s">
        <v>19</v>
      </c>
      <c r="E6" s="94">
        <v>0.15</v>
      </c>
      <c r="F6" s="93"/>
      <c r="G6" s="93"/>
      <c r="H6" s="93"/>
      <c r="I6" s="93"/>
    </row>
    <row r="7" spans="1:9" ht="14.5" customHeight="1" x14ac:dyDescent="0.3">
      <c r="A7" s="49" t="s">
        <v>21</v>
      </c>
      <c r="B7" s="49"/>
      <c r="C7" s="49"/>
      <c r="D7" s="8" t="s">
        <v>22</v>
      </c>
      <c r="E7" s="94">
        <v>0.08</v>
      </c>
      <c r="F7" s="93"/>
      <c r="G7" s="93"/>
      <c r="H7" s="93"/>
      <c r="I7" s="93"/>
    </row>
    <row r="8" spans="1:9" ht="14.5" customHeight="1" x14ac:dyDescent="0.3">
      <c r="A8" s="49" t="s">
        <v>18</v>
      </c>
      <c r="B8" s="49"/>
      <c r="C8" s="49"/>
      <c r="D8" s="8" t="s">
        <v>23</v>
      </c>
      <c r="E8" s="94">
        <v>2E-3</v>
      </c>
      <c r="F8" s="93"/>
      <c r="G8" s="93"/>
      <c r="H8" s="93"/>
      <c r="I8" s="93"/>
    </row>
    <row r="9" spans="1:9" ht="14.5" customHeight="1" x14ac:dyDescent="0.3">
      <c r="A9" s="49" t="s">
        <v>108</v>
      </c>
      <c r="B9" s="49"/>
      <c r="C9" s="49"/>
      <c r="D9" s="8" t="s">
        <v>24</v>
      </c>
      <c r="E9" s="95" t="s">
        <v>126</v>
      </c>
      <c r="F9" s="95"/>
      <c r="G9" s="95"/>
      <c r="H9" s="95"/>
      <c r="I9" s="95"/>
    </row>
    <row r="10" spans="1:9" ht="14.5" customHeight="1" x14ac:dyDescent="0.35">
      <c r="A10" s="99" t="s">
        <v>120</v>
      </c>
      <c r="B10" s="99"/>
      <c r="C10" s="99"/>
      <c r="D10" s="99"/>
      <c r="E10" s="40" t="s">
        <v>0</v>
      </c>
      <c r="F10" s="40" t="s">
        <v>1</v>
      </c>
      <c r="G10" s="40" t="s">
        <v>2</v>
      </c>
      <c r="H10" s="40" t="s">
        <v>3</v>
      </c>
      <c r="I10" s="40" t="s">
        <v>70</v>
      </c>
    </row>
    <row r="11" spans="1:9" ht="24" x14ac:dyDescent="0.35">
      <c r="A11" s="91" t="s">
        <v>4</v>
      </c>
      <c r="B11" s="98" t="s">
        <v>151</v>
      </c>
      <c r="C11" s="91"/>
      <c r="D11" s="91" t="s">
        <v>6</v>
      </c>
      <c r="E11" s="10" t="s">
        <v>72</v>
      </c>
      <c r="F11" s="10" t="s">
        <v>73</v>
      </c>
      <c r="G11" s="10" t="s">
        <v>72</v>
      </c>
      <c r="H11" s="10" t="s">
        <v>72</v>
      </c>
      <c r="I11" s="10" t="s">
        <v>72</v>
      </c>
    </row>
    <row r="12" spans="1:9" x14ac:dyDescent="0.35">
      <c r="A12" s="91"/>
      <c r="B12" s="98"/>
      <c r="C12" s="91"/>
      <c r="D12" s="91"/>
      <c r="E12" s="4">
        <v>-0.2</v>
      </c>
      <c r="F12" s="4">
        <v>0.6</v>
      </c>
      <c r="G12" s="4">
        <v>-0.1</v>
      </c>
      <c r="H12" s="4">
        <v>0.2</v>
      </c>
      <c r="I12" s="4">
        <v>0.2</v>
      </c>
    </row>
    <row r="13" spans="1:9" x14ac:dyDescent="0.35">
      <c r="A13" s="91"/>
      <c r="B13" s="98"/>
      <c r="C13" s="91"/>
      <c r="D13" s="91"/>
      <c r="E13" s="11" t="s">
        <v>7</v>
      </c>
      <c r="F13" s="11" t="s">
        <v>7</v>
      </c>
      <c r="G13" s="11" t="s">
        <v>7</v>
      </c>
      <c r="H13" s="11" t="s">
        <v>7</v>
      </c>
      <c r="I13" s="11" t="s">
        <v>7</v>
      </c>
    </row>
    <row r="14" spans="1:9" x14ac:dyDescent="0.35">
      <c r="A14" s="12">
        <v>1</v>
      </c>
      <c r="B14" s="23" t="s">
        <v>57</v>
      </c>
      <c r="C14" s="24" t="s">
        <v>29</v>
      </c>
      <c r="D14" s="25" t="s">
        <v>74</v>
      </c>
      <c r="E14" s="26">
        <f>E3</f>
        <v>5000000</v>
      </c>
      <c r="F14" s="26">
        <f>E32</f>
        <v>3923753.125</v>
      </c>
      <c r="G14" s="26">
        <f>F32</f>
        <v>6059925.4708270505</v>
      </c>
      <c r="H14" s="26">
        <f>G32</f>
        <v>5356388.9546578359</v>
      </c>
      <c r="I14" s="26">
        <f>H32</f>
        <v>6327833.6987038711</v>
      </c>
    </row>
    <row r="15" spans="1:9" x14ac:dyDescent="0.35">
      <c r="A15" s="15">
        <v>2</v>
      </c>
      <c r="B15" s="27" t="s">
        <v>58</v>
      </c>
      <c r="C15" s="8" t="s">
        <v>30</v>
      </c>
      <c r="D15" s="28" t="s">
        <v>75</v>
      </c>
      <c r="E15" s="29">
        <f>E14*E12</f>
        <v>-1000000</v>
      </c>
      <c r="F15" s="29">
        <f>F14*F12</f>
        <v>2354251.875</v>
      </c>
      <c r="G15" s="29">
        <f>G14*G12</f>
        <v>-605992.54708270507</v>
      </c>
      <c r="H15" s="29">
        <f>H14*H12</f>
        <v>1071277.7909315673</v>
      </c>
      <c r="I15" s="29">
        <f>I14*I12</f>
        <v>1265566.7397407743</v>
      </c>
    </row>
    <row r="16" spans="1:9" s="18" customFormat="1" x14ac:dyDescent="0.35">
      <c r="A16" s="15">
        <v>3</v>
      </c>
      <c r="B16" s="27" t="s">
        <v>59</v>
      </c>
      <c r="C16" s="8" t="s">
        <v>31</v>
      </c>
      <c r="D16" s="28" t="s">
        <v>76</v>
      </c>
      <c r="E16" s="29">
        <f>E14+E15</f>
        <v>4000000</v>
      </c>
      <c r="F16" s="29">
        <f>F14+F15</f>
        <v>6278005</v>
      </c>
      <c r="G16" s="29">
        <f>G14+G15</f>
        <v>5453932.9237443451</v>
      </c>
      <c r="H16" s="29">
        <f>H14+H15</f>
        <v>6427666.7455894034</v>
      </c>
      <c r="I16" s="29">
        <f>I14+I15</f>
        <v>7593400.4384446451</v>
      </c>
    </row>
    <row r="17" spans="1:9" s="18" customFormat="1" x14ac:dyDescent="0.35">
      <c r="A17" s="15">
        <v>4</v>
      </c>
      <c r="B17" s="27" t="s">
        <v>60</v>
      </c>
      <c r="C17" s="8" t="s">
        <v>36</v>
      </c>
      <c r="D17" s="28" t="s">
        <v>77</v>
      </c>
      <c r="E17" s="29">
        <f>(E14+E16)/2</f>
        <v>4500000</v>
      </c>
      <c r="F17" s="29">
        <f>(F14+F16)/2</f>
        <v>5100879.0625</v>
      </c>
      <c r="G17" s="29">
        <f>(G14+G16)/2</f>
        <v>5756929.1972856978</v>
      </c>
      <c r="H17" s="29">
        <f>(H14+H16)/2</f>
        <v>5892027.8501236197</v>
      </c>
      <c r="I17" s="29">
        <f>(I14+I16)/2</f>
        <v>6960617.0685742581</v>
      </c>
    </row>
    <row r="18" spans="1:9" s="18" customFormat="1" x14ac:dyDescent="0.35">
      <c r="A18" s="15">
        <v>5</v>
      </c>
      <c r="B18" s="16" t="s">
        <v>38</v>
      </c>
      <c r="C18" s="30"/>
      <c r="D18" s="31"/>
      <c r="E18" s="32"/>
      <c r="F18" s="32"/>
      <c r="G18" s="32"/>
      <c r="H18" s="32"/>
      <c r="I18" s="32"/>
    </row>
    <row r="19" spans="1:9" x14ac:dyDescent="0.35">
      <c r="A19" s="15">
        <v>5.0999999999999996</v>
      </c>
      <c r="B19" s="16" t="s">
        <v>16</v>
      </c>
      <c r="C19" s="8" t="s">
        <v>41</v>
      </c>
      <c r="D19" s="28" t="s">
        <v>91</v>
      </c>
      <c r="E19" s="29">
        <f>E$17*-$E$5</f>
        <v>-11250</v>
      </c>
      <c r="F19" s="29">
        <f>F$17*-$E$5</f>
        <v>-12752.19765625</v>
      </c>
      <c r="G19" s="29">
        <f>G$17*-$E$5</f>
        <v>-14392.322993214244</v>
      </c>
      <c r="H19" s="29">
        <f>H$17*-$E$5</f>
        <v>-14730.06962530905</v>
      </c>
      <c r="I19" s="29">
        <f>I$17*-$E$5</f>
        <v>-17401.542671435647</v>
      </c>
    </row>
    <row r="20" spans="1:9" x14ac:dyDescent="0.35">
      <c r="A20" s="15">
        <v>5.2</v>
      </c>
      <c r="B20" s="16" t="s">
        <v>39</v>
      </c>
      <c r="C20" s="8" t="s">
        <v>42</v>
      </c>
      <c r="D20" s="28" t="s">
        <v>92</v>
      </c>
      <c r="E20" s="29">
        <f>E$17*-$E$8</f>
        <v>-9000</v>
      </c>
      <c r="F20" s="29">
        <f>F$17*-$E$8</f>
        <v>-10201.758125</v>
      </c>
      <c r="G20" s="29">
        <f>G$17*-$E$8</f>
        <v>-11513.858394571396</v>
      </c>
      <c r="H20" s="29">
        <f>H$17*-$E$8</f>
        <v>-11784.05570024724</v>
      </c>
      <c r="I20" s="29">
        <f>I$17*-$E$8</f>
        <v>-13921.234137148516</v>
      </c>
    </row>
    <row r="21" spans="1:9" x14ac:dyDescent="0.35">
      <c r="A21" s="15">
        <v>5.3</v>
      </c>
      <c r="B21" s="16" t="s">
        <v>105</v>
      </c>
      <c r="C21" s="8" t="s">
        <v>43</v>
      </c>
      <c r="D21" s="27" t="s">
        <v>93</v>
      </c>
      <c r="E21" s="29">
        <f>(E17+E19+E20)*-$E$4</f>
        <v>-55996.875</v>
      </c>
      <c r="F21" s="29">
        <f>(F17+F19+F20)*-$E$4</f>
        <v>-63474.063833984386</v>
      </c>
      <c r="G21" s="29">
        <f>(G17+G19+G20)*-$E$4</f>
        <v>-71637.7876987239</v>
      </c>
      <c r="H21" s="29">
        <f>(H17+H19+H20)*-$E$4</f>
        <v>-73318.921559975803</v>
      </c>
      <c r="I21" s="29">
        <f>(I17+I19+I20)*-$E$4</f>
        <v>-86616.178647070934</v>
      </c>
    </row>
    <row r="22" spans="1:9" x14ac:dyDescent="0.35">
      <c r="A22" s="15"/>
      <c r="B22" s="16" t="s">
        <v>40</v>
      </c>
      <c r="C22" s="8" t="s">
        <v>44</v>
      </c>
      <c r="D22" s="27" t="s">
        <v>48</v>
      </c>
      <c r="E22" s="29">
        <f>SUM(E19:E21)</f>
        <v>-76246.875</v>
      </c>
      <c r="F22" s="29">
        <f>SUM(F19:F21)</f>
        <v>-86428.019615234385</v>
      </c>
      <c r="G22" s="29">
        <f>SUM(G19:G21)</f>
        <v>-97543.969086509547</v>
      </c>
      <c r="H22" s="29">
        <f>SUM(H19:H21)</f>
        <v>-99833.046885532094</v>
      </c>
      <c r="I22" s="29">
        <f>SUM(I19:I21)</f>
        <v>-117938.9554556551</v>
      </c>
    </row>
    <row r="23" spans="1:9" x14ac:dyDescent="0.35">
      <c r="A23" s="12">
        <v>7</v>
      </c>
      <c r="B23" s="23" t="s">
        <v>61</v>
      </c>
      <c r="C23" s="24" t="s">
        <v>51</v>
      </c>
      <c r="D23" s="23" t="s">
        <v>49</v>
      </c>
      <c r="E23" s="14">
        <f>E16+E22</f>
        <v>3923753.125</v>
      </c>
      <c r="F23" s="14">
        <f>F16+F22</f>
        <v>6191576.9803847652</v>
      </c>
      <c r="G23" s="14">
        <f>G16+G22</f>
        <v>5356388.9546578359</v>
      </c>
      <c r="H23" s="14">
        <f>H16+H22</f>
        <v>6327833.6987038711</v>
      </c>
      <c r="I23" s="14">
        <f>I16+I22</f>
        <v>7475461.4829889899</v>
      </c>
    </row>
    <row r="24" spans="1:9" ht="24" x14ac:dyDescent="0.35">
      <c r="A24" s="15">
        <v>8</v>
      </c>
      <c r="B24" s="27" t="s">
        <v>71</v>
      </c>
      <c r="C24" s="8" t="s">
        <v>52</v>
      </c>
      <c r="D24" s="33"/>
      <c r="E24" s="29">
        <f>E14</f>
        <v>5000000</v>
      </c>
      <c r="F24" s="29">
        <f>MAX(F14,E34)</f>
        <v>5000000</v>
      </c>
      <c r="G24" s="29">
        <f>MAX(G14,F34)</f>
        <v>6059925.4708270505</v>
      </c>
      <c r="H24" s="29">
        <f>MAX(H14,G34)</f>
        <v>6059925.4708270505</v>
      </c>
      <c r="I24" s="29">
        <f>MAX(I14,H34)</f>
        <v>6327833.6987038711</v>
      </c>
    </row>
    <row r="25" spans="1:9" ht="36" x14ac:dyDescent="0.35">
      <c r="A25" s="15">
        <v>9</v>
      </c>
      <c r="B25" s="27" t="s">
        <v>90</v>
      </c>
      <c r="C25" s="8" t="s">
        <v>78</v>
      </c>
      <c r="D25" s="7" t="s">
        <v>94</v>
      </c>
      <c r="E25" s="29">
        <f>E14*$E$7</f>
        <v>400000</v>
      </c>
      <c r="F25" s="29">
        <f>F14*$E$7</f>
        <v>313900.25</v>
      </c>
      <c r="G25" s="29">
        <f>G14*$E$7</f>
        <v>484794.03766616405</v>
      </c>
      <c r="H25" s="29">
        <f>H14*$E$7</f>
        <v>428511.11637262686</v>
      </c>
      <c r="I25" s="29">
        <f>I14*$E$7</f>
        <v>506226.69589630968</v>
      </c>
    </row>
    <row r="26" spans="1:9" ht="26" customHeight="1" x14ac:dyDescent="0.35">
      <c r="A26" s="12">
        <v>10</v>
      </c>
      <c r="B26" s="23" t="s">
        <v>62</v>
      </c>
      <c r="C26" s="24" t="s">
        <v>79</v>
      </c>
      <c r="D26" s="23" t="s">
        <v>80</v>
      </c>
      <c r="E26" s="34" t="str">
        <f>IF(E23&gt;(E24+E25),("Yes"),("No Pfee"))</f>
        <v>No Pfee</v>
      </c>
      <c r="F26" s="34" t="str">
        <f>IF(F23&gt;(F24+F25),("Yes"),("No Pfee"))</f>
        <v>Yes</v>
      </c>
      <c r="G26" s="34" t="str">
        <f>IF(G23&gt;(G24+G25),("Yes"),("No Pfee"))</f>
        <v>No Pfee</v>
      </c>
      <c r="H26" s="34" t="str">
        <f>IF(H23&gt;(H24+H25),("Yes"),("No Pfee"))</f>
        <v>No Pfee</v>
      </c>
      <c r="I26" s="34" t="str">
        <f>IF(I23&gt;(I24+I25),("Yes"),("No Pfee"))</f>
        <v>Yes</v>
      </c>
    </row>
    <row r="27" spans="1:9" ht="24" x14ac:dyDescent="0.35">
      <c r="A27" s="15">
        <v>11</v>
      </c>
      <c r="B27" s="27" t="s">
        <v>63</v>
      </c>
      <c r="C27" s="27"/>
      <c r="D27" s="33"/>
      <c r="E27" s="35"/>
      <c r="F27" s="35"/>
      <c r="G27" s="35"/>
      <c r="H27" s="35"/>
      <c r="I27" s="35"/>
    </row>
    <row r="28" spans="1:9" x14ac:dyDescent="0.35">
      <c r="A28" s="15">
        <v>12</v>
      </c>
      <c r="B28" s="27" t="s">
        <v>103</v>
      </c>
      <c r="C28" s="27" t="s">
        <v>114</v>
      </c>
      <c r="D28" s="33" t="s">
        <v>115</v>
      </c>
      <c r="E28" s="35">
        <f>E23-E24</f>
        <v>-1076246.875</v>
      </c>
      <c r="F28" s="35">
        <f>F23-F24</f>
        <v>1191576.9803847652</v>
      </c>
      <c r="G28" s="35">
        <f>G23-G24</f>
        <v>-703536.51616921462</v>
      </c>
      <c r="H28" s="35">
        <f>H23-H24</f>
        <v>267908.2278768206</v>
      </c>
      <c r="I28" s="35">
        <f>I23-I24</f>
        <v>1147627.7842851188</v>
      </c>
    </row>
    <row r="29" spans="1:9" x14ac:dyDescent="0.35">
      <c r="A29" s="15">
        <v>13</v>
      </c>
      <c r="B29" s="27" t="s">
        <v>102</v>
      </c>
      <c r="C29" s="27" t="s">
        <v>113</v>
      </c>
      <c r="D29" s="33" t="s">
        <v>116</v>
      </c>
      <c r="E29" s="35">
        <f>IF(E28&lt;=0,0,E28-E25)</f>
        <v>0</v>
      </c>
      <c r="F29" s="35">
        <f>IF(F28&lt;=0,0,F28-F25)</f>
        <v>877676.73038476519</v>
      </c>
      <c r="G29" s="35">
        <f>IF(G28&lt;=0,0,G28-G25)</f>
        <v>0</v>
      </c>
      <c r="H29" s="35">
        <f>IF(H28&lt;=0,0,H28-H25)</f>
        <v>-160602.88849580626</v>
      </c>
      <c r="I29" s="35">
        <f>IF(I28&lt;=0,0,I28-I25)</f>
        <v>641401.08838880912</v>
      </c>
    </row>
    <row r="30" spans="1:9" ht="24" x14ac:dyDescent="0.35">
      <c r="A30" s="15">
        <v>14</v>
      </c>
      <c r="B30" s="27" t="s">
        <v>111</v>
      </c>
      <c r="C30" s="27" t="s">
        <v>109</v>
      </c>
      <c r="D30" s="33" t="s">
        <v>112</v>
      </c>
      <c r="E30" s="35">
        <f>IF(MIN(E28,E29)&lt;=0,0,MIN(E28,E29))</f>
        <v>0</v>
      </c>
      <c r="F30" s="35">
        <f>IF(MIN(F28,F29)&lt;=0,0,MIN(F28,F29))</f>
        <v>877676.73038476519</v>
      </c>
      <c r="G30" s="35">
        <f>IF(MIN(G28,G29)&lt;=0,0,MIN(G28,G29))</f>
        <v>0</v>
      </c>
      <c r="H30" s="35">
        <f>IF(MIN(H28,H29)&lt;=0,0,MIN(H28,H29))</f>
        <v>0</v>
      </c>
      <c r="I30" s="35">
        <f>IF(MIN(I28,I29)&lt;=0,0,MIN(I28,I29))</f>
        <v>641401.08838880912</v>
      </c>
    </row>
    <row r="31" spans="1:9" ht="12" customHeight="1" x14ac:dyDescent="0.35">
      <c r="A31" s="15">
        <v>15</v>
      </c>
      <c r="B31" s="27" t="s">
        <v>89</v>
      </c>
      <c r="C31" s="8" t="s">
        <v>81</v>
      </c>
      <c r="D31" s="7" t="s">
        <v>95</v>
      </c>
      <c r="E31" s="35">
        <f>(IF(E30&lt;0,0,-E30*$E$6))</f>
        <v>0</v>
      </c>
      <c r="F31" s="35">
        <f>(IF(F30&lt;0,0,-F30*$E$6))</f>
        <v>-131651.50955771477</v>
      </c>
      <c r="G31" s="35">
        <f>(IF(G30&lt;0,0,-G30*$E$6))</f>
        <v>0</v>
      </c>
      <c r="H31" s="35">
        <f>(IF(H30&lt;0,0,-H30*$E$6))</f>
        <v>0</v>
      </c>
      <c r="I31" s="35">
        <f>(IF(I30&lt;0,0,-I30*$E$6))</f>
        <v>-96210.163258321365</v>
      </c>
    </row>
    <row r="32" spans="1:9" ht="24" x14ac:dyDescent="0.35">
      <c r="A32" s="12">
        <v>16</v>
      </c>
      <c r="B32" s="23" t="s">
        <v>66</v>
      </c>
      <c r="C32" s="24" t="s">
        <v>82</v>
      </c>
      <c r="D32" s="23" t="s">
        <v>83</v>
      </c>
      <c r="E32" s="37">
        <f>E23+E31</f>
        <v>3923753.125</v>
      </c>
      <c r="F32" s="37">
        <f>F23+F31</f>
        <v>6059925.4708270505</v>
      </c>
      <c r="G32" s="37">
        <f>G23+G31</f>
        <v>5356388.9546578359</v>
      </c>
      <c r="H32" s="37">
        <f>H23+H31</f>
        <v>6327833.6987038711</v>
      </c>
      <c r="I32" s="37">
        <f>I23+I31</f>
        <v>7379251.3197306683</v>
      </c>
    </row>
    <row r="33" spans="1:9" x14ac:dyDescent="0.35">
      <c r="A33" s="15">
        <v>17</v>
      </c>
      <c r="B33" s="36" t="s">
        <v>67</v>
      </c>
      <c r="C33" s="8" t="s">
        <v>84</v>
      </c>
      <c r="D33" s="27" t="s">
        <v>85</v>
      </c>
      <c r="E33" s="38">
        <f>E32/E14-1</f>
        <v>-0.21524937499999997</v>
      </c>
      <c r="F33" s="38">
        <f>F32/F14-1</f>
        <v>0.54442068034722513</v>
      </c>
      <c r="G33" s="38">
        <f>G32/G14-1</f>
        <v>-0.1160965625</v>
      </c>
      <c r="H33" s="38">
        <f>H32/H14-1</f>
        <v>0.18136187500000012</v>
      </c>
      <c r="I33" s="38">
        <f>I32/I14-1</f>
        <v>0.16615759374999994</v>
      </c>
    </row>
    <row r="34" spans="1:9" ht="24" x14ac:dyDescent="0.35">
      <c r="A34" s="15">
        <v>18</v>
      </c>
      <c r="B34" s="27" t="s">
        <v>68</v>
      </c>
      <c r="C34" s="8" t="s">
        <v>86</v>
      </c>
      <c r="D34" s="27" t="s">
        <v>87</v>
      </c>
      <c r="E34" s="35">
        <f>MAX(E24,E32)</f>
        <v>5000000</v>
      </c>
      <c r="F34" s="35">
        <f>MAX(F24,F32)</f>
        <v>6059925.4708270505</v>
      </c>
      <c r="G34" s="35">
        <f>MAX(G24,G32)</f>
        <v>6059925.4708270505</v>
      </c>
      <c r="H34" s="35">
        <f>MAX(H24,H32)</f>
        <v>6327833.6987038711</v>
      </c>
      <c r="I34" s="35">
        <f>MAX(I24,I32)</f>
        <v>7379251.3197306683</v>
      </c>
    </row>
    <row r="35" spans="1:9" ht="24" x14ac:dyDescent="0.35">
      <c r="A35" s="15">
        <v>19</v>
      </c>
      <c r="B35" s="27" t="s">
        <v>69</v>
      </c>
      <c r="C35" s="8" t="s">
        <v>86</v>
      </c>
      <c r="D35" s="27" t="s">
        <v>88</v>
      </c>
      <c r="E35" s="35">
        <f>MAX(E23,E24)</f>
        <v>5000000</v>
      </c>
      <c r="F35" s="35">
        <f>MAX(F23,F24)</f>
        <v>6191576.9803847652</v>
      </c>
      <c r="G35" s="35">
        <f>MAX(G23,G24)</f>
        <v>6059925.4708270505</v>
      </c>
      <c r="H35" s="35">
        <f>MAX(H23,H24)</f>
        <v>6327833.6987038711</v>
      </c>
      <c r="I35" s="35">
        <f>MAX(I23,I24)</f>
        <v>7475461.4829889899</v>
      </c>
    </row>
    <row r="36" spans="1:9" x14ac:dyDescent="0.35">
      <c r="E36" s="74"/>
      <c r="F36" s="74"/>
    </row>
  </sheetData>
  <sheetProtection algorithmName="SHA-512" hashValue="KDy1T6/mP8GsV9PzCHguitE/KafSfchED4Vp8XsLxbG5AOlZTC4e72YO6D88Y77AyiQAMHAOCdNbJYvjYzXkDA==" saltValue="bFr8PZmHSL9fZx8oIzkTrQ==" spinCount="100000" sheet="1" objects="1" scenarios="1"/>
  <mergeCells count="23">
    <mergeCell ref="A1:I1"/>
    <mergeCell ref="E36:F36"/>
    <mergeCell ref="A11:A13"/>
    <mergeCell ref="B11:B13"/>
    <mergeCell ref="D11:D13"/>
    <mergeCell ref="C11:C13"/>
    <mergeCell ref="A10:D10"/>
    <mergeCell ref="A6:C6"/>
    <mergeCell ref="A7:C7"/>
    <mergeCell ref="A8:C8"/>
    <mergeCell ref="A9:C9"/>
    <mergeCell ref="E2:I2"/>
    <mergeCell ref="E3:I3"/>
    <mergeCell ref="E4:I4"/>
    <mergeCell ref="E5:I5"/>
    <mergeCell ref="E6:I6"/>
    <mergeCell ref="E7:I7"/>
    <mergeCell ref="E8:I8"/>
    <mergeCell ref="E9:I9"/>
    <mergeCell ref="A2:C2"/>
    <mergeCell ref="A3:C3"/>
    <mergeCell ref="A4:C4"/>
    <mergeCell ref="A5:C5"/>
  </mergeCells>
  <pageMargins left="0.39370078740157483" right="0.39370078740157483" top="0.19685039370078741" bottom="0.19685039370078741" header="0.11811023622047245" footer="0.11811023622047245"/>
  <pageSetup orientation="landscape" r:id="rId1"/>
  <headerFooter>
    <oddFooter>&amp;LFee Illustration - 4.11 - Illustration of Fee calcualtion over 5 year for Semi Variable Fee Structure (toghether with Highwater Mark)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6EFEE-F8A5-4C1A-A262-36122F717D5A}">
  <dimension ref="A1:H36"/>
  <sheetViews>
    <sheetView showGridLines="0" zoomScaleNormal="100" workbookViewId="0">
      <selection activeCell="B14" sqref="B14"/>
    </sheetView>
  </sheetViews>
  <sheetFormatPr defaultColWidth="9.1796875" defaultRowHeight="12" x14ac:dyDescent="0.35"/>
  <cols>
    <col min="1" max="1" width="7.1796875" style="5" customWidth="1"/>
    <col min="2" max="2" width="54.36328125" style="39" customWidth="1"/>
    <col min="3" max="3" width="3.7265625" style="39" bestFit="1" customWidth="1"/>
    <col min="4" max="4" width="14.26953125" style="5" bestFit="1" customWidth="1"/>
    <col min="5" max="7" width="15.6328125" style="5" customWidth="1"/>
    <col min="8" max="8" width="9.1796875" style="5"/>
    <col min="9" max="9" width="10" style="5" bestFit="1" customWidth="1"/>
    <col min="10" max="16384" width="9.1796875" style="5"/>
  </cols>
  <sheetData>
    <row r="1" spans="1:7" ht="12.5" customHeight="1" x14ac:dyDescent="0.35">
      <c r="A1" s="107" t="s">
        <v>124</v>
      </c>
      <c r="B1" s="108"/>
      <c r="C1" s="108"/>
      <c r="D1" s="108"/>
      <c r="E1" s="108"/>
      <c r="F1" s="108"/>
      <c r="G1" s="109"/>
    </row>
    <row r="2" spans="1:7" ht="14.5" customHeight="1" x14ac:dyDescent="0.3">
      <c r="A2" s="68" t="s">
        <v>5</v>
      </c>
      <c r="B2" s="69"/>
      <c r="C2" s="70"/>
      <c r="D2" s="6" t="s">
        <v>100</v>
      </c>
      <c r="E2" s="50" t="s">
        <v>128</v>
      </c>
      <c r="F2" s="51"/>
      <c r="G2" s="52"/>
    </row>
    <row r="3" spans="1:7" ht="14.5" customHeight="1" x14ac:dyDescent="0.3">
      <c r="A3" s="49" t="s">
        <v>13</v>
      </c>
      <c r="B3" s="49"/>
      <c r="C3" s="49"/>
      <c r="D3" s="8" t="s">
        <v>14</v>
      </c>
      <c r="E3" s="100">
        <v>5000000</v>
      </c>
      <c r="F3" s="101"/>
      <c r="G3" s="102"/>
    </row>
    <row r="4" spans="1:7" ht="14.5" customHeight="1" x14ac:dyDescent="0.3">
      <c r="A4" s="49" t="s">
        <v>106</v>
      </c>
      <c r="B4" s="49"/>
      <c r="C4" s="49"/>
      <c r="D4" s="8" t="s">
        <v>15</v>
      </c>
      <c r="E4" s="103">
        <v>0</v>
      </c>
      <c r="F4" s="104"/>
      <c r="G4" s="105"/>
    </row>
    <row r="5" spans="1:7" ht="14.5" customHeight="1" x14ac:dyDescent="0.3">
      <c r="A5" s="49" t="s">
        <v>20</v>
      </c>
      <c r="B5" s="49"/>
      <c r="C5" s="49"/>
      <c r="D5" s="8" t="s">
        <v>17</v>
      </c>
      <c r="E5" s="106">
        <v>2.5000000000000001E-3</v>
      </c>
      <c r="F5" s="101"/>
      <c r="G5" s="102"/>
    </row>
    <row r="6" spans="1:7" ht="14.5" customHeight="1" x14ac:dyDescent="0.3">
      <c r="A6" s="49" t="s">
        <v>107</v>
      </c>
      <c r="B6" s="49"/>
      <c r="C6" s="49"/>
      <c r="D6" s="8" t="s">
        <v>19</v>
      </c>
      <c r="E6" s="106">
        <v>0.2</v>
      </c>
      <c r="F6" s="101"/>
      <c r="G6" s="102"/>
    </row>
    <row r="7" spans="1:7" ht="14.5" customHeight="1" x14ac:dyDescent="0.3">
      <c r="A7" s="49" t="s">
        <v>21</v>
      </c>
      <c r="B7" s="49"/>
      <c r="C7" s="49"/>
      <c r="D7" s="8" t="s">
        <v>22</v>
      </c>
      <c r="E7" s="106">
        <v>0.08</v>
      </c>
      <c r="F7" s="101"/>
      <c r="G7" s="102"/>
    </row>
    <row r="8" spans="1:7" ht="14.5" customHeight="1" x14ac:dyDescent="0.3">
      <c r="A8" s="49" t="s">
        <v>18</v>
      </c>
      <c r="B8" s="49"/>
      <c r="C8" s="49"/>
      <c r="D8" s="8" t="s">
        <v>23</v>
      </c>
      <c r="E8" s="106">
        <v>2E-3</v>
      </c>
      <c r="F8" s="101"/>
      <c r="G8" s="102"/>
    </row>
    <row r="9" spans="1:7" ht="14.5" customHeight="1" x14ac:dyDescent="0.3">
      <c r="A9" s="49" t="s">
        <v>108</v>
      </c>
      <c r="B9" s="49"/>
      <c r="C9" s="49"/>
      <c r="D9" s="8" t="s">
        <v>24</v>
      </c>
      <c r="E9" s="62" t="s">
        <v>127</v>
      </c>
      <c r="F9" s="63"/>
      <c r="G9" s="64"/>
    </row>
    <row r="10" spans="1:7" ht="14.5" customHeight="1" x14ac:dyDescent="0.35">
      <c r="A10" s="90" t="s">
        <v>121</v>
      </c>
      <c r="B10" s="90"/>
      <c r="C10" s="90"/>
      <c r="D10" s="90"/>
      <c r="E10" s="9" t="s">
        <v>9</v>
      </c>
      <c r="F10" s="9" t="s">
        <v>10</v>
      </c>
      <c r="G10" s="9" t="s">
        <v>11</v>
      </c>
    </row>
    <row r="11" spans="1:7" ht="24" x14ac:dyDescent="0.35">
      <c r="A11" s="91" t="s">
        <v>4</v>
      </c>
      <c r="B11" s="98" t="s">
        <v>149</v>
      </c>
      <c r="C11" s="91"/>
      <c r="D11" s="91" t="s">
        <v>6</v>
      </c>
      <c r="E11" s="10" t="s">
        <v>96</v>
      </c>
      <c r="F11" s="10" t="s">
        <v>97</v>
      </c>
      <c r="G11" s="10" t="s">
        <v>12</v>
      </c>
    </row>
    <row r="12" spans="1:7" x14ac:dyDescent="0.35">
      <c r="A12" s="91"/>
      <c r="B12" s="98"/>
      <c r="C12" s="91"/>
      <c r="D12" s="91"/>
      <c r="E12" s="4">
        <v>0.2</v>
      </c>
      <c r="F12" s="4">
        <v>-0.2</v>
      </c>
      <c r="G12" s="4">
        <v>0</v>
      </c>
    </row>
    <row r="13" spans="1:7" x14ac:dyDescent="0.35">
      <c r="A13" s="91"/>
      <c r="B13" s="98"/>
      <c r="C13" s="91"/>
      <c r="D13" s="91"/>
      <c r="E13" s="11" t="s">
        <v>7</v>
      </c>
      <c r="F13" s="11" t="s">
        <v>7</v>
      </c>
      <c r="G13" s="11" t="s">
        <v>7</v>
      </c>
    </row>
    <row r="14" spans="1:7" x14ac:dyDescent="0.35">
      <c r="A14" s="12">
        <v>1</v>
      </c>
      <c r="B14" s="23" t="s">
        <v>57</v>
      </c>
      <c r="C14" s="24" t="s">
        <v>29</v>
      </c>
      <c r="D14" s="25" t="s">
        <v>74</v>
      </c>
      <c r="E14" s="26">
        <f>E3</f>
        <v>5000000</v>
      </c>
      <c r="F14" s="26">
        <f>E3</f>
        <v>5000000</v>
      </c>
      <c r="G14" s="26">
        <f>E3</f>
        <v>5000000</v>
      </c>
    </row>
    <row r="15" spans="1:7" x14ac:dyDescent="0.35">
      <c r="A15" s="15">
        <v>2</v>
      </c>
      <c r="B15" s="27" t="s">
        <v>58</v>
      </c>
      <c r="C15" s="8" t="s">
        <v>30</v>
      </c>
      <c r="D15" s="28" t="s">
        <v>75</v>
      </c>
      <c r="E15" s="29">
        <f>E14*E12</f>
        <v>1000000</v>
      </c>
      <c r="F15" s="29">
        <f>F14*F12</f>
        <v>-1000000</v>
      </c>
      <c r="G15" s="29">
        <f>G14*G12</f>
        <v>0</v>
      </c>
    </row>
    <row r="16" spans="1:7" s="18" customFormat="1" x14ac:dyDescent="0.35">
      <c r="A16" s="15">
        <v>3</v>
      </c>
      <c r="B16" s="27" t="s">
        <v>59</v>
      </c>
      <c r="C16" s="8" t="s">
        <v>31</v>
      </c>
      <c r="D16" s="28" t="s">
        <v>76</v>
      </c>
      <c r="E16" s="29">
        <f>E14+E15</f>
        <v>6000000</v>
      </c>
      <c r="F16" s="29">
        <f>F14+F15</f>
        <v>4000000</v>
      </c>
      <c r="G16" s="29">
        <f>G14+G15</f>
        <v>5000000</v>
      </c>
    </row>
    <row r="17" spans="1:8" s="18" customFormat="1" x14ac:dyDescent="0.35">
      <c r="A17" s="15">
        <v>4</v>
      </c>
      <c r="B17" s="27" t="s">
        <v>60</v>
      </c>
      <c r="C17" s="8" t="s">
        <v>36</v>
      </c>
      <c r="D17" s="28" t="s">
        <v>77</v>
      </c>
      <c r="E17" s="29">
        <f>(E14+E16)/2</f>
        <v>5500000</v>
      </c>
      <c r="F17" s="29">
        <f>(F14+F16)/2</f>
        <v>4500000</v>
      </c>
      <c r="G17" s="29">
        <f>(G14+G16)/2</f>
        <v>5000000</v>
      </c>
    </row>
    <row r="18" spans="1:8" s="18" customFormat="1" x14ac:dyDescent="0.35">
      <c r="A18" s="15">
        <v>5</v>
      </c>
      <c r="B18" s="16" t="s">
        <v>38</v>
      </c>
      <c r="C18" s="30"/>
      <c r="D18" s="31"/>
      <c r="E18" s="32"/>
      <c r="F18" s="32"/>
      <c r="G18" s="32"/>
    </row>
    <row r="19" spans="1:8" x14ac:dyDescent="0.35">
      <c r="A19" s="15">
        <v>5.0999999999999996</v>
      </c>
      <c r="B19" s="16" t="s">
        <v>16</v>
      </c>
      <c r="C19" s="8" t="s">
        <v>41</v>
      </c>
      <c r="D19" s="28" t="s">
        <v>91</v>
      </c>
      <c r="E19" s="29">
        <f>E$17*-$E$5</f>
        <v>-13750</v>
      </c>
      <c r="F19" s="29">
        <f>F$17*-$E$5</f>
        <v>-11250</v>
      </c>
      <c r="G19" s="29">
        <f>G$17*-$E$5</f>
        <v>-12500</v>
      </c>
    </row>
    <row r="20" spans="1:8" x14ac:dyDescent="0.35">
      <c r="A20" s="15">
        <v>5.2</v>
      </c>
      <c r="B20" s="16" t="s">
        <v>39</v>
      </c>
      <c r="C20" s="8" t="s">
        <v>42</v>
      </c>
      <c r="D20" s="28" t="s">
        <v>92</v>
      </c>
      <c r="E20" s="29">
        <f>E$17*-$E$8</f>
        <v>-11000</v>
      </c>
      <c r="F20" s="29">
        <f>F$17*-$E$8</f>
        <v>-9000</v>
      </c>
      <c r="G20" s="29">
        <f>G$17*-$E$8</f>
        <v>-10000</v>
      </c>
    </row>
    <row r="21" spans="1:8" x14ac:dyDescent="0.35">
      <c r="A21" s="15">
        <v>5.3</v>
      </c>
      <c r="B21" s="16" t="s">
        <v>105</v>
      </c>
      <c r="C21" s="8" t="s">
        <v>43</v>
      </c>
      <c r="D21" s="27" t="s">
        <v>93</v>
      </c>
      <c r="E21" s="29">
        <f>(E17+E19+E20)*-$E$4</f>
        <v>0</v>
      </c>
      <c r="F21" s="29">
        <f>(F17+F19+F20)*-$E$4</f>
        <v>0</v>
      </c>
      <c r="G21" s="29">
        <f>(G17+G19+G20)*-$E$4</f>
        <v>0</v>
      </c>
      <c r="H21" s="19"/>
    </row>
    <row r="22" spans="1:8" x14ac:dyDescent="0.35">
      <c r="A22" s="15"/>
      <c r="B22" s="16" t="s">
        <v>40</v>
      </c>
      <c r="C22" s="8" t="s">
        <v>44</v>
      </c>
      <c r="D22" s="27" t="s">
        <v>48</v>
      </c>
      <c r="E22" s="29">
        <f>SUM(E19:E21)</f>
        <v>-24750</v>
      </c>
      <c r="F22" s="29">
        <f>SUM(F19:F21)</f>
        <v>-20250</v>
      </c>
      <c r="G22" s="29">
        <f>SUM(G19:G21)</f>
        <v>-22500</v>
      </c>
      <c r="H22" s="19"/>
    </row>
    <row r="23" spans="1:8" x14ac:dyDescent="0.35">
      <c r="A23" s="12">
        <v>7</v>
      </c>
      <c r="B23" s="23" t="s">
        <v>61</v>
      </c>
      <c r="C23" s="24" t="s">
        <v>51</v>
      </c>
      <c r="D23" s="23" t="s">
        <v>49</v>
      </c>
      <c r="E23" s="14">
        <f>E16+E21</f>
        <v>6000000</v>
      </c>
      <c r="F23" s="14">
        <f>F16+F21</f>
        <v>4000000</v>
      </c>
      <c r="G23" s="14">
        <f>G16+G21</f>
        <v>5000000</v>
      </c>
    </row>
    <row r="24" spans="1:8" ht="12" customHeight="1" x14ac:dyDescent="0.35">
      <c r="A24" s="15">
        <v>8</v>
      </c>
      <c r="B24" s="27" t="s">
        <v>71</v>
      </c>
      <c r="C24" s="8" t="s">
        <v>52</v>
      </c>
      <c r="D24" s="33"/>
      <c r="E24" s="29">
        <f>E14</f>
        <v>5000000</v>
      </c>
      <c r="F24" s="29">
        <f>F14</f>
        <v>5000000</v>
      </c>
      <c r="G24" s="29">
        <f>G14</f>
        <v>5000000</v>
      </c>
    </row>
    <row r="25" spans="1:8" ht="36" x14ac:dyDescent="0.35">
      <c r="A25" s="15">
        <v>9</v>
      </c>
      <c r="B25" s="27" t="s">
        <v>90</v>
      </c>
      <c r="C25" s="8" t="s">
        <v>78</v>
      </c>
      <c r="D25" s="7" t="s">
        <v>94</v>
      </c>
      <c r="E25" s="29">
        <f>E14*$E$7</f>
        <v>400000</v>
      </c>
      <c r="F25" s="29">
        <f>F14*$E$7</f>
        <v>400000</v>
      </c>
      <c r="G25" s="29">
        <f>G14*$E$7</f>
        <v>400000</v>
      </c>
    </row>
    <row r="26" spans="1:8" ht="24" x14ac:dyDescent="0.35">
      <c r="A26" s="12">
        <v>10</v>
      </c>
      <c r="B26" s="23" t="s">
        <v>62</v>
      </c>
      <c r="C26" s="24" t="s">
        <v>79</v>
      </c>
      <c r="D26" s="23" t="s">
        <v>80</v>
      </c>
      <c r="E26" s="34" t="str">
        <f>IF(E23&gt;(E24+E25),("Yes"),("No Pfee"))</f>
        <v>Yes</v>
      </c>
      <c r="F26" s="34" t="str">
        <f>IF(F23&gt;(F24+F25),("Yes"),("No Pfee"))</f>
        <v>No Pfee</v>
      </c>
      <c r="G26" s="34" t="str">
        <f>IF(G23&gt;(G24+G25),("Yes"),("No Pfee"))</f>
        <v>No Pfee</v>
      </c>
    </row>
    <row r="27" spans="1:8" ht="24" x14ac:dyDescent="0.35">
      <c r="A27" s="15">
        <v>11</v>
      </c>
      <c r="B27" s="27" t="s">
        <v>63</v>
      </c>
      <c r="C27" s="27"/>
      <c r="D27" s="33"/>
      <c r="E27" s="35"/>
      <c r="F27" s="35"/>
      <c r="G27" s="35"/>
    </row>
    <row r="28" spans="1:8" x14ac:dyDescent="0.35">
      <c r="A28" s="15">
        <v>12</v>
      </c>
      <c r="B28" s="27" t="s">
        <v>103</v>
      </c>
      <c r="C28" s="27" t="s">
        <v>114</v>
      </c>
      <c r="D28" s="33" t="s">
        <v>115</v>
      </c>
      <c r="E28" s="35">
        <f>E23-E24</f>
        <v>1000000</v>
      </c>
      <c r="F28" s="35">
        <f>F23-F24</f>
        <v>-1000000</v>
      </c>
      <c r="G28" s="35">
        <f>G23-G24</f>
        <v>0</v>
      </c>
    </row>
    <row r="29" spans="1:8" x14ac:dyDescent="0.35">
      <c r="A29" s="15">
        <v>13</v>
      </c>
      <c r="B29" s="27" t="s">
        <v>102</v>
      </c>
      <c r="C29" s="27" t="s">
        <v>113</v>
      </c>
      <c r="D29" s="33" t="s">
        <v>116</v>
      </c>
      <c r="E29" s="35">
        <f>IF(E28&lt;=0,0,E28-E25)</f>
        <v>600000</v>
      </c>
      <c r="F29" s="35">
        <f>IF(F28&lt;=0,0,F28-F25)</f>
        <v>0</v>
      </c>
      <c r="G29" s="35">
        <f>IF(G28&lt;=0,0,G28-G25)</f>
        <v>0</v>
      </c>
    </row>
    <row r="30" spans="1:8" ht="24" x14ac:dyDescent="0.35">
      <c r="A30" s="15">
        <v>14</v>
      </c>
      <c r="B30" s="27" t="s">
        <v>101</v>
      </c>
      <c r="C30" s="27" t="s">
        <v>109</v>
      </c>
      <c r="D30" s="33" t="s">
        <v>117</v>
      </c>
      <c r="E30" s="35">
        <f>IF(MAX(E28,E29)&lt;=0,0,MAX(E28,E29))</f>
        <v>1000000</v>
      </c>
      <c r="F30" s="35">
        <f>IF(MAX(F28,F29)&lt;=0,0,MAX(F28,F29))</f>
        <v>0</v>
      </c>
      <c r="G30" s="35">
        <f>IF(MAX(G28,G29)&lt;=0,0,MAX(G28,G29))</f>
        <v>0</v>
      </c>
    </row>
    <row r="31" spans="1:8" x14ac:dyDescent="0.35">
      <c r="A31" s="15">
        <v>15</v>
      </c>
      <c r="B31" s="27" t="s">
        <v>99</v>
      </c>
      <c r="C31" s="8" t="s">
        <v>81</v>
      </c>
      <c r="D31" s="7" t="s">
        <v>95</v>
      </c>
      <c r="E31" s="35">
        <f>(IF(E30&lt;0,0,-E30*$E$6))</f>
        <v>-200000</v>
      </c>
      <c r="F31" s="35">
        <f>(IF(F30&lt;0,0,-F30*$E$6))</f>
        <v>0</v>
      </c>
      <c r="G31" s="35">
        <f>(IF(G30&lt;0,0,-G30*$E$6))</f>
        <v>0</v>
      </c>
    </row>
    <row r="32" spans="1:8" ht="24" x14ac:dyDescent="0.35">
      <c r="A32" s="12">
        <v>16</v>
      </c>
      <c r="B32" s="23" t="s">
        <v>66</v>
      </c>
      <c r="C32" s="24" t="s">
        <v>82</v>
      </c>
      <c r="D32" s="23" t="s">
        <v>83</v>
      </c>
      <c r="E32" s="37">
        <f>E23+E31</f>
        <v>5800000</v>
      </c>
      <c r="F32" s="37">
        <f>F23+F31</f>
        <v>4000000</v>
      </c>
      <c r="G32" s="37">
        <f>G23+G31</f>
        <v>5000000</v>
      </c>
    </row>
    <row r="33" spans="1:7" x14ac:dyDescent="0.35">
      <c r="A33" s="15">
        <v>17</v>
      </c>
      <c r="B33" s="36" t="s">
        <v>67</v>
      </c>
      <c r="C33" s="8" t="s">
        <v>84</v>
      </c>
      <c r="D33" s="27" t="s">
        <v>85</v>
      </c>
      <c r="E33" s="38">
        <f>E32/E14-1</f>
        <v>0.15999999999999992</v>
      </c>
      <c r="F33" s="38">
        <f>F32/F14-1</f>
        <v>-0.19999999999999996</v>
      </c>
      <c r="G33" s="38">
        <f>G32/G14-1</f>
        <v>0</v>
      </c>
    </row>
    <row r="34" spans="1:7" ht="24" x14ac:dyDescent="0.35">
      <c r="A34" s="15">
        <v>18</v>
      </c>
      <c r="B34" s="27" t="s">
        <v>68</v>
      </c>
      <c r="C34" s="8" t="s">
        <v>86</v>
      </c>
      <c r="D34" s="27" t="s">
        <v>87</v>
      </c>
      <c r="E34" s="35">
        <f>MAX(E24,E32)</f>
        <v>5800000</v>
      </c>
      <c r="F34" s="35">
        <f>MAX(F24,F32)</f>
        <v>5000000</v>
      </c>
      <c r="G34" s="35">
        <f>MAX(G24,G32)</f>
        <v>5000000</v>
      </c>
    </row>
    <row r="35" spans="1:7" ht="24" x14ac:dyDescent="0.35">
      <c r="A35" s="15">
        <v>19</v>
      </c>
      <c r="B35" s="27" t="s">
        <v>69</v>
      </c>
      <c r="C35" s="8" t="s">
        <v>86</v>
      </c>
      <c r="D35" s="27" t="s">
        <v>88</v>
      </c>
      <c r="E35" s="35">
        <f>MAX(E23,E24)</f>
        <v>6000000</v>
      </c>
      <c r="F35" s="35">
        <f>MAX(F23,F24)</f>
        <v>5000000</v>
      </c>
      <c r="G35" s="35">
        <f>MAX(G23,G24)</f>
        <v>5000000</v>
      </c>
    </row>
    <row r="36" spans="1:7" x14ac:dyDescent="0.35">
      <c r="E36" s="74"/>
      <c r="F36" s="74"/>
    </row>
  </sheetData>
  <sheetProtection algorithmName="SHA-512" hashValue="y7rbNWF2elgj/wnNaXP4SOry+hP3UPBT1LD4yD0QtYqE9USv5US+U0miIYgvTJFXWc5Y/Wa1ir7O5jsDWnbX4w==" saltValue="KJo1W/UHidGBqt//mq7n9A==" spinCount="100000" sheet="1" objects="1" scenarios="1"/>
  <mergeCells count="23">
    <mergeCell ref="E36:F36"/>
    <mergeCell ref="A10:D10"/>
    <mergeCell ref="A11:A13"/>
    <mergeCell ref="B11:B13"/>
    <mergeCell ref="C11:C13"/>
    <mergeCell ref="D11:D13"/>
    <mergeCell ref="A1:G1"/>
    <mergeCell ref="A2:C2"/>
    <mergeCell ref="A3:C3"/>
    <mergeCell ref="A4:C4"/>
    <mergeCell ref="A5:C5"/>
    <mergeCell ref="A6:C6"/>
    <mergeCell ref="A7:C7"/>
    <mergeCell ref="A8:C8"/>
    <mergeCell ref="A9:C9"/>
    <mergeCell ref="E2:G2"/>
    <mergeCell ref="E3:G3"/>
    <mergeCell ref="E4:G4"/>
    <mergeCell ref="E5:G5"/>
    <mergeCell ref="E6:G6"/>
    <mergeCell ref="E7:G7"/>
    <mergeCell ref="E8:G8"/>
    <mergeCell ref="E9:G9"/>
  </mergeCells>
  <pageMargins left="0.39370078740157483" right="0.39370078740157483" top="0.19685039370078741" bottom="0.19685039370078741" header="0.11811023622047245" footer="0.11811023622047245"/>
  <pageSetup paperSize="9" orientation="landscape" r:id="rId1"/>
  <headerFooter>
    <oddFooter>&amp;LFee Illustration - 4.11 - Illustration under 3 different scenarios in a single year for Fully Variable Fee Structure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E2268-CEA1-44A1-B1CD-8AA6BEA1BFCB}">
  <dimension ref="A1:J36"/>
  <sheetViews>
    <sheetView showGridLines="0" zoomScaleNormal="100" workbookViewId="0">
      <selection activeCell="B12" sqref="B12:B14"/>
    </sheetView>
  </sheetViews>
  <sheetFormatPr defaultColWidth="9.1796875" defaultRowHeight="12" x14ac:dyDescent="0.35"/>
  <cols>
    <col min="1" max="1" width="7.1796875" style="5" customWidth="1"/>
    <col min="2" max="2" width="54.36328125" style="39" customWidth="1"/>
    <col min="3" max="3" width="3.7265625" style="39" bestFit="1" customWidth="1"/>
    <col min="4" max="4" width="13.1796875" style="5" customWidth="1"/>
    <col min="5" max="9" width="11.6328125" style="5" customWidth="1"/>
    <col min="10" max="10" width="9.1796875" style="5"/>
    <col min="11" max="11" width="10" style="5" bestFit="1" customWidth="1"/>
    <col min="12" max="16384" width="9.1796875" style="5"/>
  </cols>
  <sheetData>
    <row r="1" spans="1:9" ht="12.5" customHeight="1" x14ac:dyDescent="0.35">
      <c r="A1" s="96" t="s">
        <v>125</v>
      </c>
      <c r="B1" s="97"/>
      <c r="C1" s="97"/>
      <c r="D1" s="97"/>
      <c r="E1" s="97"/>
      <c r="F1" s="97"/>
      <c r="G1" s="97"/>
      <c r="H1" s="97"/>
      <c r="I1" s="97"/>
    </row>
    <row r="2" spans="1:9" ht="14.5" customHeight="1" x14ac:dyDescent="0.3">
      <c r="A2" s="68" t="s">
        <v>5</v>
      </c>
      <c r="B2" s="69"/>
      <c r="C2" s="70"/>
      <c r="D2" s="6" t="s">
        <v>100</v>
      </c>
      <c r="E2" s="82" t="s">
        <v>128</v>
      </c>
      <c r="F2" s="82"/>
      <c r="G2" s="82"/>
      <c r="H2" s="82"/>
      <c r="I2" s="82"/>
    </row>
    <row r="3" spans="1:9" ht="14.5" customHeight="1" x14ac:dyDescent="0.3">
      <c r="A3" s="49" t="s">
        <v>13</v>
      </c>
      <c r="B3" s="49"/>
      <c r="C3" s="49"/>
      <c r="D3" s="8" t="s">
        <v>14</v>
      </c>
      <c r="E3" s="92">
        <v>5000000</v>
      </c>
      <c r="F3" s="93"/>
      <c r="G3" s="93"/>
      <c r="H3" s="93"/>
      <c r="I3" s="93"/>
    </row>
    <row r="4" spans="1:9" ht="14.5" customHeight="1" x14ac:dyDescent="0.3">
      <c r="A4" s="49" t="s">
        <v>106</v>
      </c>
      <c r="B4" s="49"/>
      <c r="C4" s="49"/>
      <c r="D4" s="8" t="s">
        <v>15</v>
      </c>
      <c r="E4" s="110">
        <v>0</v>
      </c>
      <c r="F4" s="111"/>
      <c r="G4" s="111"/>
      <c r="H4" s="111"/>
      <c r="I4" s="111"/>
    </row>
    <row r="5" spans="1:9" ht="14.5" customHeight="1" x14ac:dyDescent="0.3">
      <c r="A5" s="49" t="s">
        <v>20</v>
      </c>
      <c r="B5" s="49"/>
      <c r="C5" s="49"/>
      <c r="D5" s="8" t="s">
        <v>17</v>
      </c>
      <c r="E5" s="94">
        <v>2.5000000000000001E-3</v>
      </c>
      <c r="F5" s="93"/>
      <c r="G5" s="93"/>
      <c r="H5" s="93"/>
      <c r="I5" s="93"/>
    </row>
    <row r="6" spans="1:9" ht="14.5" customHeight="1" x14ac:dyDescent="0.3">
      <c r="A6" s="49" t="s">
        <v>107</v>
      </c>
      <c r="B6" s="49"/>
      <c r="C6" s="49"/>
      <c r="D6" s="8" t="s">
        <v>19</v>
      </c>
      <c r="E6" s="94">
        <v>0.2</v>
      </c>
      <c r="F6" s="93"/>
      <c r="G6" s="93"/>
      <c r="H6" s="93"/>
      <c r="I6" s="93"/>
    </row>
    <row r="7" spans="1:9" ht="14.5" customHeight="1" x14ac:dyDescent="0.3">
      <c r="A7" s="49" t="s">
        <v>21</v>
      </c>
      <c r="B7" s="49"/>
      <c r="C7" s="49"/>
      <c r="D7" s="8" t="s">
        <v>22</v>
      </c>
      <c r="E7" s="94">
        <v>0.08</v>
      </c>
      <c r="F7" s="93"/>
      <c r="G7" s="93"/>
      <c r="H7" s="93"/>
      <c r="I7" s="93"/>
    </row>
    <row r="8" spans="1:9" ht="14.5" customHeight="1" x14ac:dyDescent="0.3">
      <c r="A8" s="49" t="s">
        <v>18</v>
      </c>
      <c r="B8" s="49"/>
      <c r="C8" s="49"/>
      <c r="D8" s="8" t="s">
        <v>23</v>
      </c>
      <c r="E8" s="94">
        <v>2E-3</v>
      </c>
      <c r="F8" s="93"/>
      <c r="G8" s="93"/>
      <c r="H8" s="93"/>
      <c r="I8" s="93"/>
    </row>
    <row r="9" spans="1:9" ht="14.5" customHeight="1" x14ac:dyDescent="0.3">
      <c r="A9" s="49" t="s">
        <v>108</v>
      </c>
      <c r="B9" s="49"/>
      <c r="C9" s="49"/>
      <c r="D9" s="8" t="s">
        <v>24</v>
      </c>
      <c r="E9" s="95" t="s">
        <v>127</v>
      </c>
      <c r="F9" s="95"/>
      <c r="G9" s="95"/>
      <c r="H9" s="95"/>
      <c r="I9" s="95"/>
    </row>
    <row r="10" spans="1:9" ht="14.5" customHeight="1" x14ac:dyDescent="0.35">
      <c r="A10" s="112" t="s">
        <v>119</v>
      </c>
      <c r="B10" s="113"/>
      <c r="C10" s="113"/>
      <c r="D10" s="113"/>
      <c r="E10" s="113"/>
      <c r="F10" s="113"/>
      <c r="G10" s="113"/>
      <c r="H10" s="113"/>
      <c r="I10" s="114"/>
    </row>
    <row r="11" spans="1:9" ht="14.5" customHeight="1" x14ac:dyDescent="0.35">
      <c r="A11" s="99" t="s">
        <v>121</v>
      </c>
      <c r="B11" s="99"/>
      <c r="C11" s="99"/>
      <c r="D11" s="99"/>
      <c r="E11" s="40" t="s">
        <v>0</v>
      </c>
      <c r="F11" s="40" t="s">
        <v>1</v>
      </c>
      <c r="G11" s="40" t="s">
        <v>2</v>
      </c>
      <c r="H11" s="40" t="s">
        <v>3</v>
      </c>
      <c r="I11" s="40" t="s">
        <v>70</v>
      </c>
    </row>
    <row r="12" spans="1:9" ht="24" x14ac:dyDescent="0.35">
      <c r="A12" s="91" t="s">
        <v>4</v>
      </c>
      <c r="B12" s="98" t="s">
        <v>150</v>
      </c>
      <c r="C12" s="91"/>
      <c r="D12" s="91" t="s">
        <v>6</v>
      </c>
      <c r="E12" s="10" t="s">
        <v>72</v>
      </c>
      <c r="F12" s="10" t="s">
        <v>73</v>
      </c>
      <c r="G12" s="10" t="s">
        <v>72</v>
      </c>
      <c r="H12" s="10" t="s">
        <v>72</v>
      </c>
      <c r="I12" s="10" t="s">
        <v>72</v>
      </c>
    </row>
    <row r="13" spans="1:9" x14ac:dyDescent="0.35">
      <c r="A13" s="91"/>
      <c r="B13" s="98"/>
      <c r="C13" s="91"/>
      <c r="D13" s="91"/>
      <c r="E13" s="4">
        <v>-0.2</v>
      </c>
      <c r="F13" s="4">
        <v>0.4</v>
      </c>
      <c r="G13" s="4">
        <v>-0.1</v>
      </c>
      <c r="H13" s="4">
        <v>0.2</v>
      </c>
      <c r="I13" s="4">
        <v>0.2</v>
      </c>
    </row>
    <row r="14" spans="1:9" x14ac:dyDescent="0.35">
      <c r="A14" s="91"/>
      <c r="B14" s="98"/>
      <c r="C14" s="91"/>
      <c r="D14" s="91"/>
      <c r="E14" s="11" t="s">
        <v>7</v>
      </c>
      <c r="F14" s="11" t="s">
        <v>7</v>
      </c>
      <c r="G14" s="11" t="s">
        <v>7</v>
      </c>
      <c r="H14" s="11" t="s">
        <v>7</v>
      </c>
      <c r="I14" s="11" t="s">
        <v>7</v>
      </c>
    </row>
    <row r="15" spans="1:9" x14ac:dyDescent="0.35">
      <c r="A15" s="12">
        <v>1</v>
      </c>
      <c r="B15" s="23" t="s">
        <v>57</v>
      </c>
      <c r="C15" s="24" t="s">
        <v>29</v>
      </c>
      <c r="D15" s="25" t="s">
        <v>74</v>
      </c>
      <c r="E15" s="26">
        <f>E3</f>
        <v>5000000</v>
      </c>
      <c r="F15" s="26">
        <f>E33</f>
        <v>3979750</v>
      </c>
      <c r="G15" s="26">
        <f>F33</f>
        <v>5440127.4799999995</v>
      </c>
      <c r="H15" s="26">
        <f>G33</f>
        <v>4872858.1870229999</v>
      </c>
      <c r="I15" s="26">
        <f>H33</f>
        <v>5823309.1764018359</v>
      </c>
    </row>
    <row r="16" spans="1:9" x14ac:dyDescent="0.35">
      <c r="A16" s="15">
        <v>2</v>
      </c>
      <c r="B16" s="27" t="s">
        <v>58</v>
      </c>
      <c r="C16" s="8" t="s">
        <v>30</v>
      </c>
      <c r="D16" s="28" t="s">
        <v>75</v>
      </c>
      <c r="E16" s="29">
        <f>E15*E13</f>
        <v>-1000000</v>
      </c>
      <c r="F16" s="29">
        <f>F15*F13</f>
        <v>1591900</v>
      </c>
      <c r="G16" s="29">
        <f>G15*G13</f>
        <v>-544012.74800000002</v>
      </c>
      <c r="H16" s="29">
        <f>H15*H13</f>
        <v>974571.63740460004</v>
      </c>
      <c r="I16" s="29">
        <f>I15*I13</f>
        <v>1164661.8352803672</v>
      </c>
    </row>
    <row r="17" spans="1:10" s="18" customFormat="1" x14ac:dyDescent="0.35">
      <c r="A17" s="15">
        <v>3</v>
      </c>
      <c r="B17" s="27" t="s">
        <v>59</v>
      </c>
      <c r="C17" s="8" t="s">
        <v>31</v>
      </c>
      <c r="D17" s="28" t="s">
        <v>76</v>
      </c>
      <c r="E17" s="29">
        <f>E15+E16</f>
        <v>4000000</v>
      </c>
      <c r="F17" s="29">
        <f>F15+F16</f>
        <v>5571650</v>
      </c>
      <c r="G17" s="29">
        <f>G15+G16</f>
        <v>4896114.7319999998</v>
      </c>
      <c r="H17" s="29">
        <f>H15+H16</f>
        <v>5847429.8244276</v>
      </c>
      <c r="I17" s="29">
        <f>I15+I16</f>
        <v>6987971.011682203</v>
      </c>
    </row>
    <row r="18" spans="1:10" s="18" customFormat="1" x14ac:dyDescent="0.35">
      <c r="A18" s="15">
        <v>4</v>
      </c>
      <c r="B18" s="27" t="s">
        <v>60</v>
      </c>
      <c r="C18" s="8" t="s">
        <v>36</v>
      </c>
      <c r="D18" s="28" t="s">
        <v>77</v>
      </c>
      <c r="E18" s="29">
        <f>(E15+E17)/2</f>
        <v>4500000</v>
      </c>
      <c r="F18" s="29">
        <f>(F15+F17)/2</f>
        <v>4775700</v>
      </c>
      <c r="G18" s="29">
        <f>(G15+G17)/2</f>
        <v>5168121.1059999997</v>
      </c>
      <c r="H18" s="29">
        <f>(H15+H17)/2</f>
        <v>5360144.0057252999</v>
      </c>
      <c r="I18" s="29">
        <f>(I15+I17)/2</f>
        <v>6405640.0940420199</v>
      </c>
    </row>
    <row r="19" spans="1:10" s="18" customFormat="1" x14ac:dyDescent="0.35">
      <c r="A19" s="15">
        <v>5</v>
      </c>
      <c r="B19" s="16" t="s">
        <v>38</v>
      </c>
      <c r="C19" s="30"/>
      <c r="D19" s="31"/>
      <c r="E19" s="32"/>
      <c r="F19" s="32"/>
      <c r="G19" s="32"/>
      <c r="H19" s="32"/>
      <c r="I19" s="32"/>
    </row>
    <row r="20" spans="1:10" x14ac:dyDescent="0.35">
      <c r="A20" s="15">
        <v>5.0999999999999996</v>
      </c>
      <c r="B20" s="16" t="s">
        <v>16</v>
      </c>
      <c r="C20" s="8" t="s">
        <v>41</v>
      </c>
      <c r="D20" s="28" t="s">
        <v>91</v>
      </c>
      <c r="E20" s="29">
        <f>E$18*-$E$5</f>
        <v>-11250</v>
      </c>
      <c r="F20" s="29">
        <f>F$18*-$E$5</f>
        <v>-11939.25</v>
      </c>
      <c r="G20" s="29">
        <f>G$18*-$E$5</f>
        <v>-12920.302765</v>
      </c>
      <c r="H20" s="29">
        <f>H$18*-$E$5</f>
        <v>-13400.36001431325</v>
      </c>
      <c r="I20" s="29">
        <f>I$18*-$E$5</f>
        <v>-16014.10023510505</v>
      </c>
    </row>
    <row r="21" spans="1:10" x14ac:dyDescent="0.35">
      <c r="A21" s="15">
        <v>5.2</v>
      </c>
      <c r="B21" s="16" t="s">
        <v>39</v>
      </c>
      <c r="C21" s="8" t="s">
        <v>42</v>
      </c>
      <c r="D21" s="28" t="s">
        <v>92</v>
      </c>
      <c r="E21" s="29">
        <f>E$18*-$E$8</f>
        <v>-9000</v>
      </c>
      <c r="F21" s="29">
        <f>F$18*-$E$8</f>
        <v>-9551.4</v>
      </c>
      <c r="G21" s="29">
        <f>G$18*-$E$8</f>
        <v>-10336.242211999999</v>
      </c>
      <c r="H21" s="29">
        <f>H$18*-$E$8</f>
        <v>-10720.288011450601</v>
      </c>
      <c r="I21" s="29">
        <f>I$18*-$E$8</f>
        <v>-12811.28018808404</v>
      </c>
    </row>
    <row r="22" spans="1:10" x14ac:dyDescent="0.35">
      <c r="A22" s="15">
        <v>5.3</v>
      </c>
      <c r="B22" s="16" t="s">
        <v>105</v>
      </c>
      <c r="C22" s="8" t="s">
        <v>43</v>
      </c>
      <c r="D22" s="27" t="s">
        <v>93</v>
      </c>
      <c r="E22" s="29">
        <f>(E18+E20+E21)*-$E$4</f>
        <v>0</v>
      </c>
      <c r="F22" s="29">
        <f>(F18+F20+F21)*-$E$4</f>
        <v>0</v>
      </c>
      <c r="G22" s="29">
        <f>(G18+G20+G21)*-$E$4</f>
        <v>0</v>
      </c>
      <c r="H22" s="29">
        <f>(H18+H20+H21)*-$E$4</f>
        <v>0</v>
      </c>
      <c r="I22" s="29">
        <f>(I18+I20+I21)*-$E$4</f>
        <v>0</v>
      </c>
      <c r="J22" s="19"/>
    </row>
    <row r="23" spans="1:10" x14ac:dyDescent="0.35">
      <c r="A23" s="15"/>
      <c r="B23" s="16" t="s">
        <v>40</v>
      </c>
      <c r="C23" s="8" t="s">
        <v>44</v>
      </c>
      <c r="D23" s="27" t="s">
        <v>48</v>
      </c>
      <c r="E23" s="29">
        <f>SUM(E20:E22)</f>
        <v>-20250</v>
      </c>
      <c r="F23" s="29">
        <f>SUM(F20:F22)</f>
        <v>-21490.65</v>
      </c>
      <c r="G23" s="29">
        <f>SUM(G20:G22)</f>
        <v>-23256.544976999998</v>
      </c>
      <c r="H23" s="29">
        <f>SUM(H20:H22)</f>
        <v>-24120.64802576385</v>
      </c>
      <c r="I23" s="29">
        <f>SUM(I20:I22)</f>
        <v>-28825.38042318909</v>
      </c>
      <c r="J23" s="19"/>
    </row>
    <row r="24" spans="1:10" x14ac:dyDescent="0.35">
      <c r="A24" s="12">
        <v>7</v>
      </c>
      <c r="B24" s="23" t="s">
        <v>61</v>
      </c>
      <c r="C24" s="24" t="s">
        <v>51</v>
      </c>
      <c r="D24" s="23" t="s">
        <v>49</v>
      </c>
      <c r="E24" s="14">
        <f>E17+E23</f>
        <v>3979750</v>
      </c>
      <c r="F24" s="14">
        <f>F17+F23</f>
        <v>5550159.3499999996</v>
      </c>
      <c r="G24" s="14">
        <f>G17+G23</f>
        <v>4872858.1870229999</v>
      </c>
      <c r="H24" s="14">
        <f>H17+H23</f>
        <v>5823309.1764018359</v>
      </c>
      <c r="I24" s="14">
        <f>I17+I23</f>
        <v>6959145.6312590139</v>
      </c>
    </row>
    <row r="25" spans="1:10" ht="12" customHeight="1" x14ac:dyDescent="0.35">
      <c r="A25" s="15">
        <v>8</v>
      </c>
      <c r="B25" s="27" t="s">
        <v>71</v>
      </c>
      <c r="C25" s="8" t="s">
        <v>52</v>
      </c>
      <c r="D25" s="33"/>
      <c r="E25" s="29">
        <f>E15</f>
        <v>5000000</v>
      </c>
      <c r="F25" s="29">
        <f>MAX(F15,E35)</f>
        <v>5000000</v>
      </c>
      <c r="G25" s="29">
        <f>MAX(G15,F35)</f>
        <v>5440127.4799999995</v>
      </c>
      <c r="H25" s="29">
        <f>MAX(H15,G35)</f>
        <v>5440127.4799999995</v>
      </c>
      <c r="I25" s="29">
        <f>MAX(I15,H35)</f>
        <v>5823309.1764018359</v>
      </c>
    </row>
    <row r="26" spans="1:10" ht="36" x14ac:dyDescent="0.35">
      <c r="A26" s="15">
        <v>9</v>
      </c>
      <c r="B26" s="27" t="s">
        <v>90</v>
      </c>
      <c r="C26" s="8" t="s">
        <v>78</v>
      </c>
      <c r="D26" s="7" t="s">
        <v>94</v>
      </c>
      <c r="E26" s="29">
        <f>E15*$E$7</f>
        <v>400000</v>
      </c>
      <c r="F26" s="29">
        <f>F15*$E$7</f>
        <v>318380</v>
      </c>
      <c r="G26" s="29">
        <f>G15*$E$7</f>
        <v>435210.19839999999</v>
      </c>
      <c r="H26" s="29">
        <f>H15*$E$7</f>
        <v>389828.65496184002</v>
      </c>
      <c r="I26" s="29">
        <f>I15*$E$7</f>
        <v>465864.73411214689</v>
      </c>
    </row>
    <row r="27" spans="1:10" ht="26" customHeight="1" x14ac:dyDescent="0.35">
      <c r="A27" s="12">
        <v>10</v>
      </c>
      <c r="B27" s="23" t="s">
        <v>62</v>
      </c>
      <c r="C27" s="24" t="s">
        <v>79</v>
      </c>
      <c r="D27" s="23" t="s">
        <v>80</v>
      </c>
      <c r="E27" s="34" t="str">
        <f>IF(E24&gt;(E25+E26),("Yes"),("No Pfee"))</f>
        <v>No Pfee</v>
      </c>
      <c r="F27" s="34" t="str">
        <f>IF(F24&gt;(F25+F26),("Yes"),("No Pfee"))</f>
        <v>Yes</v>
      </c>
      <c r="G27" s="34" t="str">
        <f>IF(G24&gt;(G25+G26),("Yes"),("No Pfee"))</f>
        <v>No Pfee</v>
      </c>
      <c r="H27" s="34" t="str">
        <f>IF(H24&gt;(H25+H26),("Yes"),("No Pfee"))</f>
        <v>No Pfee</v>
      </c>
      <c r="I27" s="34" t="str">
        <f>IF(I24&gt;(I25+I26),("Yes"),("No Pfee"))</f>
        <v>Yes</v>
      </c>
    </row>
    <row r="28" spans="1:10" ht="24" x14ac:dyDescent="0.35">
      <c r="A28" s="15">
        <v>11</v>
      </c>
      <c r="B28" s="27" t="s">
        <v>63</v>
      </c>
      <c r="C28" s="8"/>
      <c r="D28" s="33"/>
      <c r="E28" s="35"/>
      <c r="F28" s="35"/>
      <c r="G28" s="35"/>
      <c r="H28" s="35"/>
      <c r="I28" s="35"/>
    </row>
    <row r="29" spans="1:10" x14ac:dyDescent="0.35">
      <c r="A29" s="15">
        <v>12</v>
      </c>
      <c r="B29" s="27" t="s">
        <v>103</v>
      </c>
      <c r="C29" s="8" t="s">
        <v>114</v>
      </c>
      <c r="D29" s="33" t="s">
        <v>115</v>
      </c>
      <c r="E29" s="35">
        <f>E24-E25</f>
        <v>-1020250</v>
      </c>
      <c r="F29" s="35">
        <f>F24-F25</f>
        <v>550159.34999999963</v>
      </c>
      <c r="G29" s="35">
        <f>G24-G25</f>
        <v>-567269.29297699966</v>
      </c>
      <c r="H29" s="35">
        <f>H24-H25</f>
        <v>383181.69640183635</v>
      </c>
      <c r="I29" s="35">
        <f>I24-I25</f>
        <v>1135836.454857178</v>
      </c>
    </row>
    <row r="30" spans="1:10" x14ac:dyDescent="0.35">
      <c r="A30" s="15">
        <v>13</v>
      </c>
      <c r="B30" s="27" t="s">
        <v>102</v>
      </c>
      <c r="C30" s="8" t="s">
        <v>113</v>
      </c>
      <c r="D30" s="33" t="s">
        <v>116</v>
      </c>
      <c r="E30" s="35">
        <f>IF(E29&lt;=0,0,E29-E26)</f>
        <v>0</v>
      </c>
      <c r="F30" s="35">
        <f>IF(F29&lt;=0,0,F29-F26)</f>
        <v>231779.34999999963</v>
      </c>
      <c r="G30" s="35">
        <f>IF(G29&lt;=0,0,G29-G26)</f>
        <v>0</v>
      </c>
      <c r="H30" s="35">
        <f>IF(H29&lt;=0,0,H29-H26)</f>
        <v>-6646.9585600036662</v>
      </c>
      <c r="I30" s="35">
        <f>IF(I29&lt;=0,0,I29-I26)</f>
        <v>669971.72074503114</v>
      </c>
    </row>
    <row r="31" spans="1:10" ht="24" x14ac:dyDescent="0.35">
      <c r="A31" s="15">
        <v>14</v>
      </c>
      <c r="B31" s="27" t="s">
        <v>101</v>
      </c>
      <c r="C31" s="8" t="s">
        <v>109</v>
      </c>
      <c r="D31" s="33" t="s">
        <v>117</v>
      </c>
      <c r="E31" s="35">
        <f>IF(MAX(E29,E30)&lt;=0,0,MAX(E29,E30))</f>
        <v>0</v>
      </c>
      <c r="F31" s="35">
        <f>IF(F30&lt;=0,0,IF(AND(F30&gt;0,F30&lt;=F29),F29,F30))</f>
        <v>550159.34999999963</v>
      </c>
      <c r="G31" s="35">
        <f>IF(G30&lt;=0,0,IF(AND(G30&gt;0,G30&lt;=G29),G29,G30))</f>
        <v>0</v>
      </c>
      <c r="H31" s="35">
        <f>IF(H30&lt;=0,0,IF(AND(H30&gt;0,H30&lt;=H29),H29,H30))</f>
        <v>0</v>
      </c>
      <c r="I31" s="35">
        <f>IF(I30&lt;=0,0,IF(AND(I30&gt;0,I30&lt;=I29),I29,I30))</f>
        <v>1135836.454857178</v>
      </c>
    </row>
    <row r="32" spans="1:10" x14ac:dyDescent="0.35">
      <c r="A32" s="15">
        <v>15</v>
      </c>
      <c r="B32" s="27" t="s">
        <v>110</v>
      </c>
      <c r="C32" s="8" t="s">
        <v>81</v>
      </c>
      <c r="D32" s="7" t="s">
        <v>95</v>
      </c>
      <c r="E32" s="35">
        <f>(IF(E31&lt;0,0,-E31*$E$6))</f>
        <v>0</v>
      </c>
      <c r="F32" s="35">
        <f>(IF(F31&lt;0,0,-F31*$E$6))</f>
        <v>-110031.86999999994</v>
      </c>
      <c r="G32" s="35">
        <f>(IF(G31&lt;0,0,-G31*$E$6))</f>
        <v>0</v>
      </c>
      <c r="H32" s="35">
        <f>(IF(H31&lt;0,0,-H31*$E$6))</f>
        <v>0</v>
      </c>
      <c r="I32" s="35">
        <f>(IF(I31&lt;0,0,-I31*$E$6))</f>
        <v>-227167.29097143561</v>
      </c>
    </row>
    <row r="33" spans="1:9" ht="12" customHeight="1" x14ac:dyDescent="0.35">
      <c r="A33" s="12">
        <v>16</v>
      </c>
      <c r="B33" s="23" t="s">
        <v>104</v>
      </c>
      <c r="C33" s="24" t="s">
        <v>82</v>
      </c>
      <c r="D33" s="23" t="s">
        <v>83</v>
      </c>
      <c r="E33" s="37">
        <f>E24+E32</f>
        <v>3979750</v>
      </c>
      <c r="F33" s="37">
        <f>F24+F32</f>
        <v>5440127.4799999995</v>
      </c>
      <c r="G33" s="37">
        <f>G24+G32</f>
        <v>4872858.1870229999</v>
      </c>
      <c r="H33" s="37">
        <f>H24+H32</f>
        <v>5823309.1764018359</v>
      </c>
      <c r="I33" s="37">
        <f>I24+I32</f>
        <v>6731978.3402875783</v>
      </c>
    </row>
    <row r="34" spans="1:9" x14ac:dyDescent="0.35">
      <c r="A34" s="15">
        <v>17</v>
      </c>
      <c r="B34" s="36" t="s">
        <v>67</v>
      </c>
      <c r="C34" s="8" t="s">
        <v>84</v>
      </c>
      <c r="D34" s="27" t="s">
        <v>85</v>
      </c>
      <c r="E34" s="38">
        <f>E33/E15-1</f>
        <v>-0.20404999999999995</v>
      </c>
      <c r="F34" s="38">
        <f>F33/F15-1</f>
        <v>0.36695206482819254</v>
      </c>
      <c r="G34" s="38">
        <f>G33/G15-1</f>
        <v>-0.1042749999999999</v>
      </c>
      <c r="H34" s="38">
        <f>H33/H15-1</f>
        <v>0.19504999999999995</v>
      </c>
      <c r="I34" s="38">
        <f>I33/I15-1</f>
        <v>0.15603999999999996</v>
      </c>
    </row>
    <row r="35" spans="1:9" ht="24" x14ac:dyDescent="0.35">
      <c r="A35" s="15">
        <v>18</v>
      </c>
      <c r="B35" s="27" t="s">
        <v>68</v>
      </c>
      <c r="C35" s="8" t="s">
        <v>86</v>
      </c>
      <c r="D35" s="27" t="s">
        <v>87</v>
      </c>
      <c r="E35" s="35">
        <f>MAX(E25,E33)</f>
        <v>5000000</v>
      </c>
      <c r="F35" s="35">
        <f>MAX(F25,F33)</f>
        <v>5440127.4799999995</v>
      </c>
      <c r="G35" s="35">
        <f>MAX(G25,G33)</f>
        <v>5440127.4799999995</v>
      </c>
      <c r="H35" s="35">
        <f>MAX(H25,H33)</f>
        <v>5823309.1764018359</v>
      </c>
      <c r="I35" s="35">
        <f>MAX(I25,I33)</f>
        <v>6731978.3402875783</v>
      </c>
    </row>
    <row r="36" spans="1:9" ht="24" x14ac:dyDescent="0.35">
      <c r="A36" s="15">
        <v>19</v>
      </c>
      <c r="B36" s="27" t="s">
        <v>69</v>
      </c>
      <c r="C36" s="8" t="s">
        <v>86</v>
      </c>
      <c r="D36" s="27" t="s">
        <v>88</v>
      </c>
      <c r="E36" s="35">
        <f>MAX(E24,E25)</f>
        <v>5000000</v>
      </c>
      <c r="F36" s="35">
        <f>MAX(F24,F25)</f>
        <v>5550159.3499999996</v>
      </c>
      <c r="G36" s="35">
        <f>MAX(G24,G25)</f>
        <v>5440127.4799999995</v>
      </c>
      <c r="H36" s="35">
        <f>MAX(H24,H25)</f>
        <v>5823309.1764018359</v>
      </c>
      <c r="I36" s="35">
        <f>MAX(I24,I25)</f>
        <v>6959145.6312590139</v>
      </c>
    </row>
  </sheetData>
  <mergeCells count="23">
    <mergeCell ref="A5:C5"/>
    <mergeCell ref="A10:I10"/>
    <mergeCell ref="A11:D11"/>
    <mergeCell ref="A12:A14"/>
    <mergeCell ref="B12:B14"/>
    <mergeCell ref="C12:C14"/>
    <mergeCell ref="D12:D14"/>
    <mergeCell ref="A6:C6"/>
    <mergeCell ref="A7:C7"/>
    <mergeCell ref="A8:C8"/>
    <mergeCell ref="A9:C9"/>
    <mergeCell ref="A1:I1"/>
    <mergeCell ref="E2:I2"/>
    <mergeCell ref="E3:I3"/>
    <mergeCell ref="E4:I4"/>
    <mergeCell ref="E5:I5"/>
    <mergeCell ref="E6:I6"/>
    <mergeCell ref="E7:I7"/>
    <mergeCell ref="E8:I8"/>
    <mergeCell ref="E9:I9"/>
    <mergeCell ref="A2:C2"/>
    <mergeCell ref="A3:C3"/>
    <mergeCell ref="A4:C4"/>
  </mergeCells>
  <pageMargins left="0.39370078740157483" right="0.39370078740157483" top="0.19685039370078741" bottom="0.19685039370078741" header="0.11811023622047245" footer="0.11811023622047245"/>
  <pageSetup paperSize="9" orientation="landscape" r:id="rId1"/>
  <headerFooter>
    <oddFooter>&amp;LFee Illustration - 4.11 - Illustration of Fee calcualtion over 5 year for Fully Variable Fee Structure (toghether with Highwater Mark)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B2874C3EDB9D14F8ACF4270FA501658" ma:contentTypeVersion="19" ma:contentTypeDescription="Create a new document." ma:contentTypeScope="" ma:versionID="9cc536faccd06d94095e63dbafdebe9c">
  <xsd:schema xmlns:xsd="http://www.w3.org/2001/XMLSchema" xmlns:xs="http://www.w3.org/2001/XMLSchema" xmlns:p="http://schemas.microsoft.com/office/2006/metadata/properties" xmlns:ns2="523db312-eb1a-4014-8b89-bda8284cfbec" xmlns:ns3="7cf2d155-c85c-42f3-885d-a551c7d79a5a" targetNamespace="http://schemas.microsoft.com/office/2006/metadata/properties" ma:root="true" ma:fieldsID="95d053629b25ef8099771ea00ac5a33d" ns2:_="" ns3:_="">
    <xsd:import namespace="523db312-eb1a-4014-8b89-bda8284cfbec"/>
    <xsd:import namespace="7cf2d155-c85c-42f3-885d-a551c7d79a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Pers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3db312-eb1a-4014-8b89-bda8284cfb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ca21420-6f54-414f-b822-36cf12b8c80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Person" ma:index="24" nillable="true" ma:displayName="Person" ma:list="UserInfo" ma:SharePointGroup="0" ma:internalName="Person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f2d155-c85c-42f3-885d-a551c7d79a5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172b6d3-a041-428e-876b-6c566d8332c2}" ma:internalName="TaxCatchAll" ma:showField="CatchAllData" ma:web="7cf2d155-c85c-42f3-885d-a551c7d79a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3db312-eb1a-4014-8b89-bda8284cfbec">
      <Terms xmlns="http://schemas.microsoft.com/office/infopath/2007/PartnerControls"/>
    </lcf76f155ced4ddcb4097134ff3c332f>
    <Person xmlns="523db312-eb1a-4014-8b89-bda8284cfbec">
      <UserInfo>
        <DisplayName/>
        <AccountId xsi:nil="true"/>
        <AccountType/>
      </UserInfo>
    </Person>
    <TaxCatchAll xmlns="7cf2d155-c85c-42f3-885d-a551c7d79a5a" xsi:nil="true"/>
  </documentManagement>
</p:properties>
</file>

<file path=customXml/itemProps1.xml><?xml version="1.0" encoding="utf-8"?>
<ds:datastoreItem xmlns:ds="http://schemas.openxmlformats.org/officeDocument/2006/customXml" ds:itemID="{B5659AB2-0931-4044-AB0A-9D7E940B9C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048CD1-F37E-4467-899A-7BF2ABFC89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23db312-eb1a-4014-8b89-bda8284cfbec"/>
    <ds:schemaRef ds:uri="7cf2d155-c85c-42f3-885d-a551c7d79a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8F07E8E-F979-4322-B84F-467CFF61A374}">
  <ds:schemaRefs>
    <ds:schemaRef ds:uri="http://schemas.microsoft.com/office/2006/metadata/properties"/>
    <ds:schemaRef ds:uri="http://schemas.microsoft.com/office/infopath/2007/PartnerControls"/>
    <ds:schemaRef ds:uri="523db312-eb1a-4014-8b89-bda8284cfbec"/>
    <ds:schemaRef ds:uri="7cf2d155-c85c-42f3-885d-a551c7d79a5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Instruction</vt:lpstr>
      <vt:lpstr>FF+OY</vt:lpstr>
      <vt:lpstr>SV_OY</vt:lpstr>
      <vt:lpstr>SV_MY</vt:lpstr>
      <vt:lpstr>FV_OY</vt:lpstr>
      <vt:lpstr>FV_MY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Monica Sharma</cp:lastModifiedBy>
  <cp:lastPrinted>2024-09-28T11:21:01Z</cp:lastPrinted>
  <dcterms:created xsi:type="dcterms:W3CDTF">2021-03-25T12:22:48Z</dcterms:created>
  <dcterms:modified xsi:type="dcterms:W3CDTF">2024-09-30T11:35:01Z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0x0101000B2874C3EDB9D14F8ACF4270FA501658</vt:lpwstr>
  </property>
  <property fmtid="{D5CDD505-2E9C-101B-9397-08002B2CF9AE}" pid="3" name="MediaServiceImageTags">
    <vt:lpwstr/>
  </property>
</Properties>
</file>